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4년 자료\2_2024년 재무회계관리\2_2024년 회계관리\8_외부회계감사\[업로드자료]\"/>
    </mc:Choice>
  </mc:AlternateContent>
  <bookViews>
    <workbookView xWindow="0" yWindow="0" windowWidth="18480" windowHeight="10830" tabRatio="922" firstSheet="5" activeTab="10"/>
  </bookViews>
  <sheets>
    <sheet name="세입세출결산서(23년)" sheetId="64" r:id="rId1"/>
    <sheet name="세입결산서 (23년)" sheetId="50" r:id="rId2"/>
    <sheet name="세출결산서 (23년)" sheetId="51" r:id="rId3"/>
    <sheet name="정부보조금(23년)" sheetId="52" r:id="rId4"/>
    <sheet name="수입명세서(23년)" sheetId="53" r:id="rId5"/>
    <sheet name="잡수입명세서(23년)" sheetId="58" r:id="rId6"/>
    <sheet name="인건비명세서(23년)" sheetId="54" r:id="rId7"/>
    <sheet name="사업비명세서(23년)" sheetId="55" r:id="rId8"/>
    <sheet name="과년도지출명세서(23년)" sheetId="60" r:id="rId9"/>
    <sheet name="기타비용명세서(23년)" sheetId="56" r:id="rId10"/>
    <sheet name="반환금명세서(23년)" sheetId="59" r:id="rId11"/>
    <sheet name="세출결산서" sheetId="43" state="hidden" r:id="rId12"/>
  </sheets>
  <definedNames>
    <definedName name="_xlnm._FilterDatabase" localSheetId="3" hidden="1">'정부보조금(23년)'!$A$3:$H$66</definedName>
    <definedName name="_xlnm.Consolidate_Area" localSheetId="8">'과년도지출명세서(23년)'!$3:$3</definedName>
    <definedName name="_xlnm.Consolidate_Area" localSheetId="7">'사업비명세서(23년)'!$3:$3</definedName>
    <definedName name="_xlnm.Consolidate_Area" localSheetId="1">'세입결산서 (23년)'!$1:$5</definedName>
    <definedName name="_xlnm.Consolidate_Area" localSheetId="11">세출결산서!$1:$5</definedName>
    <definedName name="_xlnm.Consolidate_Area" localSheetId="4">'수입명세서(23년)'!$3:$3</definedName>
    <definedName name="_xlnm.Consolidate_Area" localSheetId="3">'정부보조금(23년)'!$3:$3</definedName>
    <definedName name="_xlnm.Print_Area" localSheetId="8">'과년도지출명세서(23년)'!$A$1:$F$26</definedName>
    <definedName name="_xlnm.Print_Area" localSheetId="7">'사업비명세서(23년)'!$A$1:$F$45</definedName>
    <definedName name="_xlnm.Print_Area" localSheetId="1">'세입결산서 (23년)'!$A$1:$I$56</definedName>
    <definedName name="_xlnm.Print_Area" localSheetId="0">'세입세출결산서(23년)'!$A$1:$K$19</definedName>
    <definedName name="_xlnm.Print_Area" localSheetId="2">'세출결산서 (23년)'!$A$1:$J$191</definedName>
    <definedName name="_xlnm.Print_Area" localSheetId="5">'잡수입명세서(23년)'!$A$1:$E$20</definedName>
    <definedName name="_xlnm.Print_Area" localSheetId="3">'정부보조금(23년)'!$A$1:$H$80</definedName>
    <definedName name="_xlnm.Print_Titles" localSheetId="2">'세출결산서 (23년)'!$1:$3</definedName>
  </definedNames>
  <calcPr calcId="152511" iterate="1"/>
</workbook>
</file>

<file path=xl/calcChain.xml><?xml version="1.0" encoding="utf-8"?>
<calcChain xmlns="http://schemas.openxmlformats.org/spreadsheetml/2006/main">
  <c r="E14" i="52" l="1"/>
  <c r="F12" i="64" l="1"/>
  <c r="J97" i="51" l="1"/>
  <c r="J96" i="51"/>
  <c r="F140" i="51"/>
  <c r="F138" i="51"/>
  <c r="F139" i="51"/>
  <c r="F133" i="51" l="1"/>
  <c r="F103" i="51"/>
  <c r="D10" i="64"/>
  <c r="D35" i="55" l="1"/>
  <c r="F165" i="51"/>
  <c r="I55" i="50" l="1"/>
  <c r="E52" i="50" l="1"/>
  <c r="I52" i="50" s="1"/>
  <c r="I11" i="50"/>
  <c r="I10" i="50"/>
  <c r="I9" i="50"/>
  <c r="J54" i="51"/>
  <c r="J91" i="51"/>
  <c r="J90" i="51"/>
  <c r="J88" i="51"/>
  <c r="J87" i="51"/>
  <c r="J85" i="51"/>
  <c r="J84" i="51"/>
  <c r="J82" i="51"/>
  <c r="J81" i="51"/>
  <c r="J79" i="51"/>
  <c r="J78" i="51"/>
  <c r="J76" i="51"/>
  <c r="J75" i="51"/>
  <c r="J73" i="51"/>
  <c r="J72" i="51"/>
  <c r="J70" i="51"/>
  <c r="J69" i="51"/>
  <c r="J67" i="51"/>
  <c r="J66" i="51"/>
  <c r="J64" i="51"/>
  <c r="J63" i="51"/>
  <c r="J61" i="51"/>
  <c r="J60" i="51"/>
  <c r="J58" i="51"/>
  <c r="J57" i="51"/>
  <c r="J55" i="51"/>
  <c r="J31" i="51"/>
  <c r="J30" i="51"/>
  <c r="J13" i="51"/>
  <c r="K6" i="64" l="1"/>
  <c r="J6" i="64"/>
  <c r="I6" i="64"/>
  <c r="K17" i="64"/>
  <c r="E6" i="64"/>
  <c r="D6" i="64"/>
  <c r="F16" i="64"/>
  <c r="K19" i="64" l="1"/>
  <c r="K18" i="64"/>
  <c r="K16" i="64"/>
  <c r="K15" i="64"/>
  <c r="F15" i="64"/>
  <c r="K14" i="64"/>
  <c r="F14" i="64"/>
  <c r="K13" i="64"/>
  <c r="F13" i="64"/>
  <c r="K12" i="64"/>
  <c r="J11" i="64"/>
  <c r="I11" i="64"/>
  <c r="F11" i="64"/>
  <c r="K10" i="64"/>
  <c r="E10" i="64"/>
  <c r="K9" i="64"/>
  <c r="F9" i="64"/>
  <c r="K8" i="64"/>
  <c r="F8" i="64"/>
  <c r="J7" i="64"/>
  <c r="I7" i="64"/>
  <c r="E7" i="64"/>
  <c r="D7" i="64"/>
  <c r="F7" i="64" s="1"/>
  <c r="K11" i="64" l="1"/>
  <c r="K7" i="64"/>
  <c r="F10" i="64"/>
  <c r="F6" i="64" l="1"/>
  <c r="D7" i="60" l="1"/>
  <c r="D8" i="55"/>
  <c r="F166" i="51" l="1"/>
  <c r="G164" i="51"/>
  <c r="F164" i="51"/>
  <c r="J163" i="51"/>
  <c r="J162" i="51"/>
  <c r="G154" i="51"/>
  <c r="G153" i="51"/>
  <c r="F154" i="51"/>
  <c r="F153" i="51"/>
  <c r="F146" i="51"/>
  <c r="F155" i="51" s="1"/>
  <c r="G152" i="51"/>
  <c r="J152" i="51" s="1"/>
  <c r="J151" i="51"/>
  <c r="J150" i="51"/>
  <c r="G149" i="51"/>
  <c r="J149" i="51" s="1"/>
  <c r="J148" i="51"/>
  <c r="J147" i="51"/>
  <c r="G146" i="51"/>
  <c r="J145" i="51"/>
  <c r="J144" i="51"/>
  <c r="G143" i="51"/>
  <c r="J142" i="51"/>
  <c r="J141" i="51"/>
  <c r="F28" i="51"/>
  <c r="F27" i="51"/>
  <c r="F35" i="50"/>
  <c r="F38" i="50" s="1"/>
  <c r="E35" i="50"/>
  <c r="I35" i="50" s="1"/>
  <c r="I38" i="50" s="1"/>
  <c r="I34" i="50"/>
  <c r="I37" i="50" s="1"/>
  <c r="I33" i="50"/>
  <c r="H38" i="50"/>
  <c r="G38" i="50"/>
  <c r="H37" i="50"/>
  <c r="G37" i="50"/>
  <c r="F37" i="50"/>
  <c r="E37" i="50"/>
  <c r="I36" i="50"/>
  <c r="H36" i="50"/>
  <c r="G36" i="50"/>
  <c r="F36" i="50"/>
  <c r="E36" i="50"/>
  <c r="F3" i="50"/>
  <c r="J146" i="51" l="1"/>
  <c r="J154" i="51"/>
  <c r="J164" i="51"/>
  <c r="G155" i="51"/>
  <c r="J153" i="51"/>
  <c r="J143" i="51"/>
  <c r="E38" i="50"/>
  <c r="C10" i="56" l="1"/>
  <c r="I9" i="60"/>
  <c r="I184" i="51" l="1"/>
  <c r="I183" i="51"/>
  <c r="H184" i="51"/>
  <c r="H183" i="51"/>
  <c r="G184" i="51"/>
  <c r="G183" i="51"/>
  <c r="F184" i="51"/>
  <c r="F187" i="51" s="1"/>
  <c r="F161" i="51"/>
  <c r="F167" i="51" s="1"/>
  <c r="F93" i="51" l="1"/>
  <c r="F94" i="51"/>
  <c r="F89" i="51" l="1"/>
  <c r="J89" i="51" s="1"/>
  <c r="F86" i="51"/>
  <c r="J86" i="51" s="1"/>
  <c r="F83" i="51"/>
  <c r="J83" i="51" s="1"/>
  <c r="F80" i="51" l="1"/>
  <c r="J80" i="51" s="1"/>
  <c r="F77" i="51"/>
  <c r="J77" i="51" s="1"/>
  <c r="F74" i="51"/>
  <c r="J74" i="51" s="1"/>
  <c r="F71" i="51"/>
  <c r="J71" i="51" s="1"/>
  <c r="F68" i="51"/>
  <c r="J68" i="51" s="1"/>
  <c r="F65" i="51"/>
  <c r="J65" i="51" s="1"/>
  <c r="F62" i="51"/>
  <c r="J62" i="51" s="1"/>
  <c r="F56" i="51"/>
  <c r="J56" i="51" s="1"/>
  <c r="F59" i="51"/>
  <c r="J59" i="51" s="1"/>
  <c r="J25" i="51"/>
  <c r="J24" i="51"/>
  <c r="J22" i="51"/>
  <c r="J21" i="51"/>
  <c r="J19" i="51"/>
  <c r="J18" i="51"/>
  <c r="J16" i="51"/>
  <c r="J15" i="51"/>
  <c r="F26" i="51"/>
  <c r="J26" i="51" s="1"/>
  <c r="F23" i="51"/>
  <c r="J23" i="51" s="1"/>
  <c r="F20" i="51"/>
  <c r="J20" i="51" s="1"/>
  <c r="F17" i="51"/>
  <c r="J17" i="51" s="1"/>
  <c r="E15" i="50" l="1"/>
  <c r="C5" i="59" l="1"/>
  <c r="C12" i="59" s="1"/>
  <c r="F49" i="51" l="1"/>
  <c r="F48" i="51"/>
  <c r="F51" i="51" s="1"/>
  <c r="J34" i="51"/>
  <c r="J33" i="51"/>
  <c r="F35" i="51"/>
  <c r="J35" i="51" s="1"/>
  <c r="D31" i="55"/>
  <c r="D30" i="55"/>
  <c r="D28" i="55"/>
  <c r="D14" i="60" l="1"/>
  <c r="D11" i="60"/>
  <c r="D19" i="60" l="1"/>
  <c r="D17" i="60"/>
  <c r="D20" i="60" s="1"/>
  <c r="C15" i="58" l="1"/>
  <c r="F9" i="50" l="1"/>
  <c r="F132" i="51"/>
  <c r="F131" i="51"/>
  <c r="J131" i="51" s="1"/>
  <c r="J130" i="51"/>
  <c r="J129" i="51"/>
  <c r="F128" i="51"/>
  <c r="J128" i="51" s="1"/>
  <c r="J127" i="51"/>
  <c r="J126" i="51"/>
  <c r="E26" i="52"/>
  <c r="D13" i="55"/>
  <c r="D32" i="55"/>
  <c r="D16" i="55"/>
  <c r="E48" i="52" l="1"/>
  <c r="E43" i="52"/>
  <c r="E38" i="52"/>
  <c r="E49" i="52" s="1"/>
  <c r="E33" i="52"/>
  <c r="E24" i="52"/>
  <c r="E15" i="52"/>
  <c r="D34" i="55" l="1"/>
  <c r="D26" i="55"/>
  <c r="D24" i="55"/>
  <c r="D22" i="55"/>
  <c r="D20" i="55"/>
  <c r="D18" i="55"/>
  <c r="D11" i="54"/>
  <c r="B11" i="54"/>
  <c r="E28" i="52"/>
  <c r="E22" i="52"/>
  <c r="E20" i="52"/>
  <c r="E8" i="52"/>
  <c r="I187" i="51"/>
  <c r="H187" i="51"/>
  <c r="G187" i="51"/>
  <c r="I186" i="51"/>
  <c r="H186" i="51"/>
  <c r="G186" i="51"/>
  <c r="F183" i="51"/>
  <c r="F186" i="51" s="1"/>
  <c r="G182" i="51"/>
  <c r="J182" i="51" s="1"/>
  <c r="J181" i="51"/>
  <c r="J180" i="51"/>
  <c r="I179" i="51"/>
  <c r="H179" i="51"/>
  <c r="F179" i="51"/>
  <c r="J178" i="51"/>
  <c r="J177" i="51"/>
  <c r="I176" i="51"/>
  <c r="H176" i="51"/>
  <c r="G176" i="51"/>
  <c r="J175" i="51"/>
  <c r="J174" i="51"/>
  <c r="I173" i="51"/>
  <c r="H173" i="51"/>
  <c r="J171" i="51"/>
  <c r="H170" i="51"/>
  <c r="G168" i="51"/>
  <c r="I167" i="51"/>
  <c r="H167" i="51"/>
  <c r="I166" i="51"/>
  <c r="H166" i="51"/>
  <c r="G166" i="51"/>
  <c r="F169" i="51"/>
  <c r="I165" i="51"/>
  <c r="I168" i="51" s="1"/>
  <c r="H165" i="51"/>
  <c r="F168" i="51"/>
  <c r="G161" i="51"/>
  <c r="G167" i="51" s="1"/>
  <c r="J160" i="51"/>
  <c r="J159" i="51"/>
  <c r="G139" i="51"/>
  <c r="J136" i="51"/>
  <c r="G137" i="51"/>
  <c r="J132" i="51"/>
  <c r="J124" i="51"/>
  <c r="J123" i="51"/>
  <c r="F122" i="51"/>
  <c r="J122" i="51" s="1"/>
  <c r="J121" i="51"/>
  <c r="J120" i="51"/>
  <c r="F119" i="51"/>
  <c r="J119" i="51" s="1"/>
  <c r="J118" i="51"/>
  <c r="J117" i="51"/>
  <c r="F116" i="51"/>
  <c r="J116" i="51" s="1"/>
  <c r="J115" i="51"/>
  <c r="J114" i="51"/>
  <c r="F113" i="51"/>
  <c r="J113" i="51" s="1"/>
  <c r="J112" i="51"/>
  <c r="J111" i="51"/>
  <c r="F110" i="51"/>
  <c r="J110" i="51" s="1"/>
  <c r="J109" i="51"/>
  <c r="J108" i="51"/>
  <c r="F107" i="51"/>
  <c r="J106" i="51"/>
  <c r="J105" i="51"/>
  <c r="I103" i="51"/>
  <c r="I157" i="51" s="1"/>
  <c r="H103" i="51"/>
  <c r="H157" i="51" s="1"/>
  <c r="G103" i="51"/>
  <c r="J103" i="51" s="1"/>
  <c r="F157" i="51"/>
  <c r="I102" i="51"/>
  <c r="I156" i="51" s="1"/>
  <c r="H102" i="51"/>
  <c r="H156" i="51" s="1"/>
  <c r="F102" i="51"/>
  <c r="F156" i="51" s="1"/>
  <c r="I101" i="51"/>
  <c r="I104" i="51" s="1"/>
  <c r="I158" i="51" s="1"/>
  <c r="H101" i="51"/>
  <c r="H104" i="51" s="1"/>
  <c r="H158" i="51" s="1"/>
  <c r="F101" i="51"/>
  <c r="F104" i="51" s="1"/>
  <c r="J100" i="51"/>
  <c r="J99" i="51"/>
  <c r="G98" i="51"/>
  <c r="J98" i="51" s="1"/>
  <c r="J94" i="51"/>
  <c r="F92" i="51"/>
  <c r="J92" i="51" s="1"/>
  <c r="I53" i="51"/>
  <c r="H53" i="51"/>
  <c r="I52" i="51"/>
  <c r="H52" i="51"/>
  <c r="I51" i="51"/>
  <c r="H51" i="51"/>
  <c r="J49" i="51"/>
  <c r="J48" i="51"/>
  <c r="F47" i="51"/>
  <c r="J47" i="51" s="1"/>
  <c r="J46" i="51"/>
  <c r="J45" i="51"/>
  <c r="F44" i="51"/>
  <c r="J44" i="51" s="1"/>
  <c r="J43" i="51"/>
  <c r="J42" i="51"/>
  <c r="F41" i="51"/>
  <c r="J41" i="51" s="1"/>
  <c r="J40" i="51"/>
  <c r="J39" i="51"/>
  <c r="F38" i="51"/>
  <c r="J37" i="51"/>
  <c r="J36" i="51"/>
  <c r="F32" i="51"/>
  <c r="J32" i="51" s="1"/>
  <c r="J28" i="51"/>
  <c r="J27" i="51"/>
  <c r="F14" i="51"/>
  <c r="J14" i="51" s="1"/>
  <c r="J12" i="51"/>
  <c r="F11" i="51"/>
  <c r="J11" i="51" s="1"/>
  <c r="J10" i="51"/>
  <c r="J9" i="51"/>
  <c r="F8" i="51"/>
  <c r="J7" i="51"/>
  <c r="J6" i="51"/>
  <c r="H53" i="50"/>
  <c r="G53" i="50"/>
  <c r="H52" i="50"/>
  <c r="G52" i="50"/>
  <c r="F52" i="50"/>
  <c r="H51" i="50"/>
  <c r="G51" i="50"/>
  <c r="F51" i="50"/>
  <c r="E51" i="50"/>
  <c r="F50" i="50"/>
  <c r="I50" i="50" s="1"/>
  <c r="I49" i="50"/>
  <c r="I48" i="50"/>
  <c r="I47" i="50"/>
  <c r="I46" i="50"/>
  <c r="I45" i="50"/>
  <c r="F44" i="50"/>
  <c r="I44" i="50" s="1"/>
  <c r="I43" i="50"/>
  <c r="I42" i="50"/>
  <c r="E41" i="50"/>
  <c r="I41" i="50" s="1"/>
  <c r="I40" i="50"/>
  <c r="I39" i="50"/>
  <c r="H32" i="50"/>
  <c r="G32" i="50"/>
  <c r="H31" i="50"/>
  <c r="G31" i="50"/>
  <c r="F31" i="50"/>
  <c r="E31" i="50"/>
  <c r="H30" i="50"/>
  <c r="G30" i="50"/>
  <c r="F30" i="50"/>
  <c r="E30" i="50"/>
  <c r="F29" i="50"/>
  <c r="F32" i="50" s="1"/>
  <c r="E29" i="50"/>
  <c r="E32" i="50" s="1"/>
  <c r="I28" i="50"/>
  <c r="I31" i="50" s="1"/>
  <c r="I27" i="50"/>
  <c r="I30" i="50" s="1"/>
  <c r="H26" i="50"/>
  <c r="G26" i="50"/>
  <c r="H25" i="50"/>
  <c r="G25" i="50"/>
  <c r="E25" i="50"/>
  <c r="H24" i="50"/>
  <c r="G24" i="50"/>
  <c r="E24" i="50"/>
  <c r="E23" i="50"/>
  <c r="I23" i="50" s="1"/>
  <c r="I22" i="50"/>
  <c r="I21" i="50"/>
  <c r="E20" i="50"/>
  <c r="I20" i="50" s="1"/>
  <c r="I19" i="50"/>
  <c r="I18" i="50"/>
  <c r="E17" i="50"/>
  <c r="I16" i="50"/>
  <c r="I15" i="50"/>
  <c r="F13" i="50"/>
  <c r="H11" i="50"/>
  <c r="G11" i="50"/>
  <c r="F12" i="50"/>
  <c r="F8" i="50"/>
  <c r="I8" i="50" s="1"/>
  <c r="I7" i="50"/>
  <c r="I6" i="50"/>
  <c r="J166" i="51" l="1"/>
  <c r="J51" i="51"/>
  <c r="E54" i="50"/>
  <c r="F189" i="51"/>
  <c r="E55" i="50"/>
  <c r="G157" i="51"/>
  <c r="J157" i="51" s="1"/>
  <c r="G170" i="51"/>
  <c r="J167" i="51"/>
  <c r="G169" i="51"/>
  <c r="H168" i="51"/>
  <c r="H189" i="51" s="1"/>
  <c r="J165" i="51"/>
  <c r="J183" i="51"/>
  <c r="J186" i="51" s="1"/>
  <c r="F29" i="51"/>
  <c r="J29" i="51" s="1"/>
  <c r="H185" i="51"/>
  <c r="H188" i="51" s="1"/>
  <c r="H191" i="51" s="1"/>
  <c r="G185" i="51"/>
  <c r="G188" i="51" s="1"/>
  <c r="I185" i="51"/>
  <c r="I188" i="51" s="1"/>
  <c r="I191" i="51" s="1"/>
  <c r="G54" i="50"/>
  <c r="F95" i="51"/>
  <c r="J95" i="51" s="1"/>
  <c r="J38" i="51"/>
  <c r="F50" i="51"/>
  <c r="J50" i="51" s="1"/>
  <c r="F53" i="50"/>
  <c r="F55" i="50"/>
  <c r="I13" i="50"/>
  <c r="C6" i="53"/>
  <c r="I25" i="50"/>
  <c r="I24" i="50"/>
  <c r="J161" i="51"/>
  <c r="J52" i="51"/>
  <c r="J176" i="51"/>
  <c r="F125" i="51"/>
  <c r="J125" i="51" s="1"/>
  <c r="F52" i="51"/>
  <c r="F190" i="51" s="1"/>
  <c r="I190" i="51"/>
  <c r="J139" i="51"/>
  <c r="J179" i="51"/>
  <c r="J8" i="51"/>
  <c r="J137" i="51"/>
  <c r="G140" i="51"/>
  <c r="J169" i="51"/>
  <c r="I189" i="51"/>
  <c r="G104" i="51"/>
  <c r="H190" i="51"/>
  <c r="J107" i="51"/>
  <c r="J135" i="51"/>
  <c r="G138" i="51"/>
  <c r="F170" i="51"/>
  <c r="J172" i="51"/>
  <c r="G102" i="51"/>
  <c r="J101" i="51"/>
  <c r="F173" i="51"/>
  <c r="F185" i="51" s="1"/>
  <c r="F188" i="51" s="1"/>
  <c r="J93" i="51"/>
  <c r="E26" i="50"/>
  <c r="H55" i="50"/>
  <c r="I51" i="50"/>
  <c r="E53" i="50"/>
  <c r="H54" i="50"/>
  <c r="H56" i="50"/>
  <c r="G56" i="50"/>
  <c r="G55" i="50"/>
  <c r="F14" i="50"/>
  <c r="F54" i="50"/>
  <c r="I12" i="50"/>
  <c r="F11" i="50"/>
  <c r="I17" i="50"/>
  <c r="I26" i="50" s="1"/>
  <c r="I29" i="50"/>
  <c r="I32" i="50" s="1"/>
  <c r="J168" i="51" l="1"/>
  <c r="E56" i="50"/>
  <c r="J102" i="51"/>
  <c r="G156" i="51"/>
  <c r="J156" i="51" s="1"/>
  <c r="J189" i="51" s="1"/>
  <c r="J104" i="51"/>
  <c r="G158" i="51"/>
  <c r="J184" i="51"/>
  <c r="J187" i="51" s="1"/>
  <c r="J190" i="51" s="1"/>
  <c r="I54" i="50"/>
  <c r="J170" i="51"/>
  <c r="F134" i="51"/>
  <c r="F158" i="51" s="1"/>
  <c r="I53" i="50"/>
  <c r="J133" i="51"/>
  <c r="J53" i="51"/>
  <c r="G190" i="51"/>
  <c r="F53" i="51"/>
  <c r="J138" i="51"/>
  <c r="J140" i="51"/>
  <c r="J173" i="51"/>
  <c r="F56" i="50"/>
  <c r="I14" i="50"/>
  <c r="F191" i="51" l="1"/>
  <c r="J158" i="51"/>
  <c r="G189" i="51"/>
  <c r="J185" i="51"/>
  <c r="J188" i="51" s="1"/>
  <c r="I56" i="50"/>
  <c r="J134" i="51"/>
  <c r="G191" i="51"/>
  <c r="J191" i="51" l="1"/>
  <c r="F398" i="43" l="1"/>
  <c r="E398" i="43"/>
  <c r="I397" i="43"/>
  <c r="I396" i="43"/>
  <c r="F383" i="43"/>
  <c r="I398" i="43" l="1"/>
  <c r="I372" i="43" l="1"/>
  <c r="I373" i="43"/>
  <c r="H374" i="43"/>
  <c r="I374" i="43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G393" i="43" s="1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I384" i="43" l="1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  <c r="J155" i="51"/>
</calcChain>
</file>

<file path=xl/comments1.xml><?xml version="1.0" encoding="utf-8"?>
<comments xmlns="http://schemas.openxmlformats.org/spreadsheetml/2006/main">
  <authors>
    <author>이지희</author>
  </authors>
  <commentList>
    <comment ref="E10" authorId="0" shapeId="0">
      <text>
        <r>
          <rPr>
            <b/>
            <sz val="9"/>
            <color indexed="81"/>
            <rFont val="돋움"/>
            <family val="3"/>
            <charset val="129"/>
          </rPr>
          <t>현장실습비</t>
        </r>
        <r>
          <rPr>
            <b/>
            <sz val="9"/>
            <color indexed="81"/>
            <rFont val="Tahoma"/>
            <family val="2"/>
          </rPr>
          <t xml:space="preserve"> 6,400,000
</t>
        </r>
        <r>
          <rPr>
            <b/>
            <sz val="9"/>
            <color indexed="81"/>
            <rFont val="돋움"/>
            <family val="3"/>
            <charset val="129"/>
          </rPr>
          <t>양성보수</t>
        </r>
        <r>
          <rPr>
            <b/>
            <sz val="9"/>
            <color indexed="81"/>
            <rFont val="Tahoma"/>
            <family val="2"/>
          </rPr>
          <t>23,953,000</t>
        </r>
        <r>
          <rPr>
            <b/>
            <sz val="9"/>
            <color indexed="81"/>
            <rFont val="돋움"/>
            <family val="3"/>
            <charset val="129"/>
          </rPr>
          <t xml:space="preserve">
집담회</t>
        </r>
        <r>
          <rPr>
            <b/>
            <sz val="9"/>
            <color indexed="81"/>
            <rFont val="Tahoma"/>
            <family val="2"/>
          </rPr>
          <t xml:space="preserve"> 3,582,330</t>
        </r>
        <r>
          <rPr>
            <b/>
            <sz val="9"/>
            <color indexed="81"/>
            <rFont val="돋움"/>
            <family val="3"/>
            <charset val="129"/>
          </rPr>
          <t xml:space="preserve">
기타교육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소통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법정의무</t>
        </r>
        <r>
          <rPr>
            <b/>
            <sz val="9"/>
            <color indexed="81"/>
            <rFont val="Tahoma"/>
            <family val="2"/>
          </rPr>
          <t xml:space="preserve">) 2,059,200 </t>
        </r>
      </text>
    </comment>
  </commentList>
</comments>
</file>

<file path=xl/sharedStrings.xml><?xml version="1.0" encoding="utf-8"?>
<sst xmlns="http://schemas.openxmlformats.org/spreadsheetml/2006/main" count="1507" uniqueCount="496">
  <si>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</si>
  <si>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</si>
  <si>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</si>
  <si>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</si>
  <si>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</si>
  <si>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</si>
  <si>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</si>
  <si>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</si>
  <si>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</si>
  <si>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</si>
  <si>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</si>
  <si>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</si>
  <si>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</si>
  <si>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</si>
  <si>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</si>
  <si>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</si>
  <si>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액수(C )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</si>
  <si>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</si>
  <si>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</si>
  <si>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</si>
  <si>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</si>
  <si>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</si>
  <si>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</si>
  <si>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</si>
  <si>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</si>
  <si>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</si>
  <si>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</si>
  <si>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</si>
  <si>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</si>
  <si>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</si>
  <si>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&lt;&lt;합        계&gt;&gt;</t>
  </si>
  <si>
    <t>합 계</t>
  </si>
  <si>
    <t>항</t>
  </si>
  <si>
    <t>운영비</t>
  </si>
  <si>
    <t>사업비</t>
  </si>
  <si>
    <t>잡수입</t>
  </si>
  <si>
    <t>목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</si>
  <si>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</si>
  <si>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</si>
  <si>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</si>
  <si>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</si>
  <si>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</si>
  <si>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</si>
  <si>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</si>
  <si>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</si>
  <si>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</si>
  <si>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</si>
  <si>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</si>
  <si>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</si>
  <si>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</si>
  <si>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</si>
  <si>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</si>
  <si>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</si>
  <si>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</si>
  <si>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</si>
  <si>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</si>
  <si>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</si>
  <si>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보조구분</t>
  </si>
  <si>
    <t>(소   계)</t>
  </si>
  <si>
    <t>항    목</t>
  </si>
  <si>
    <t>내    역</t>
  </si>
  <si>
    <t>총    계</t>
  </si>
  <si>
    <t>사업종류</t>
  </si>
  <si>
    <t>보조내역</t>
  </si>
  <si>
    <t>총  합  계</t>
  </si>
  <si>
    <t>보조금수입</t>
  </si>
  <si>
    <t>내     역</t>
  </si>
  <si>
    <t>구  분</t>
  </si>
  <si>
    <t>보조기관</t>
  </si>
  <si>
    <t>항     목</t>
  </si>
  <si>
    <t>기타보조금</t>
    <phoneticPr fontId="16" type="noConversion"/>
  </si>
  <si>
    <t>사례관리
사업비</t>
    <phoneticPr fontId="16" type="noConversion"/>
  </si>
  <si>
    <t>예산</t>
    <phoneticPr fontId="16" type="noConversion"/>
  </si>
  <si>
    <t>결산</t>
    <phoneticPr fontId="16" type="noConversion"/>
  </si>
  <si>
    <t>증감</t>
    <phoneticPr fontId="16" type="noConversion"/>
  </si>
  <si>
    <t>특성화사업</t>
    <phoneticPr fontId="16" type="noConversion"/>
  </si>
  <si>
    <t>언어발달
사업비</t>
    <phoneticPr fontId="16" type="noConversion"/>
  </si>
  <si>
    <t>방문사업</t>
    <phoneticPr fontId="16" type="noConversion"/>
  </si>
  <si>
    <t>한국어교육</t>
    <phoneticPr fontId="16" type="noConversion"/>
  </si>
  <si>
    <t>후원사업비</t>
    <phoneticPr fontId="16" type="noConversion"/>
  </si>
  <si>
    <t>잡지출</t>
    <phoneticPr fontId="16" type="noConversion"/>
  </si>
  <si>
    <t xml:space="preserve"> 잡지출</t>
    <phoneticPr fontId="16" type="noConversion"/>
  </si>
  <si>
    <t xml:space="preserve">강북구건강가정다문화가족지원센터 </t>
    <phoneticPr fontId="16" type="noConversion"/>
  </si>
  <si>
    <t>보조금수입</t>
    <phoneticPr fontId="16" type="noConversion"/>
  </si>
  <si>
    <t>외부지원금</t>
    <phoneticPr fontId="16" type="noConversion"/>
  </si>
  <si>
    <t>외부지원금</t>
    <phoneticPr fontId="16" type="noConversion"/>
  </si>
  <si>
    <t>공동육아나눔터</t>
    <phoneticPr fontId="16" type="noConversion"/>
  </si>
  <si>
    <t>국고보조금</t>
    <phoneticPr fontId="16" type="noConversion"/>
  </si>
  <si>
    <t>여성가족부</t>
    <phoneticPr fontId="16" type="noConversion"/>
  </si>
  <si>
    <t>2018년 세 출 결 산 서</t>
    <phoneticPr fontId="16" type="noConversion"/>
  </si>
  <si>
    <t xml:space="preserve">강북구건강가정다문화가족지원센터 </t>
    <phoneticPr fontId="16" type="noConversion"/>
  </si>
  <si>
    <t>한부모
지원사업</t>
    <phoneticPr fontId="16" type="noConversion"/>
  </si>
  <si>
    <t>저소득가정
교육지원사업</t>
    <phoneticPr fontId="16" type="noConversion"/>
  </si>
  <si>
    <t>KSD나눔재단장학사업</t>
    <phoneticPr fontId="16" type="noConversion"/>
  </si>
  <si>
    <t>비지정후원금</t>
    <phoneticPr fontId="16" type="noConversion"/>
  </si>
  <si>
    <t>잡지출</t>
    <phoneticPr fontId="16" type="noConversion"/>
  </si>
  <si>
    <t>장난감도서관</t>
    <phoneticPr fontId="16" type="noConversion"/>
  </si>
  <si>
    <t>심리치료사업</t>
    <phoneticPr fontId="16" type="noConversion"/>
  </si>
  <si>
    <t>종사자수당
건가</t>
    <phoneticPr fontId="16" type="noConversion"/>
  </si>
  <si>
    <t>종사자수당
다가</t>
    <phoneticPr fontId="16" type="noConversion"/>
  </si>
  <si>
    <t>종사자수당
공육</t>
    <phoneticPr fontId="16" type="noConversion"/>
  </si>
  <si>
    <t>복지포인트</t>
    <phoneticPr fontId="16" type="noConversion"/>
  </si>
  <si>
    <t>서울시
가족상담특화</t>
    <phoneticPr fontId="16" type="noConversion"/>
  </si>
  <si>
    <t>서울시
다문화자조조임</t>
    <phoneticPr fontId="16" type="noConversion"/>
  </si>
  <si>
    <t>서울가족축제</t>
    <phoneticPr fontId="16" type="noConversion"/>
  </si>
  <si>
    <t>꿈동이운동회</t>
    <phoneticPr fontId="16" type="noConversion"/>
  </si>
  <si>
    <t>꿈동이예비학교</t>
    <phoneticPr fontId="16" type="noConversion"/>
  </si>
  <si>
    <t>사회보험부담비용</t>
    <phoneticPr fontId="16" type="noConversion"/>
  </si>
  <si>
    <t>여비</t>
    <phoneticPr fontId="16" type="noConversion"/>
  </si>
  <si>
    <t>홍보비</t>
    <phoneticPr fontId="16" type="noConversion"/>
  </si>
  <si>
    <t>홍보비</t>
    <phoneticPr fontId="16" type="noConversion"/>
  </si>
  <si>
    <t>수용비및수수료</t>
    <phoneticPr fontId="16" type="noConversion"/>
  </si>
  <si>
    <t>수용비 및 수수료</t>
    <phoneticPr fontId="16" type="noConversion"/>
  </si>
  <si>
    <t>공공요금</t>
    <phoneticPr fontId="16" type="noConversion"/>
  </si>
  <si>
    <t>수용비 및 수수료</t>
    <phoneticPr fontId="16" type="noConversion"/>
  </si>
  <si>
    <t>수용비 및 수수료</t>
    <phoneticPr fontId="16" type="noConversion"/>
  </si>
  <si>
    <t>공공요금</t>
    <phoneticPr fontId="16" type="noConversion"/>
  </si>
  <si>
    <t>기타운영비</t>
    <phoneticPr fontId="16" type="noConversion"/>
  </si>
  <si>
    <t>회의비</t>
    <phoneticPr fontId="16" type="noConversion"/>
  </si>
  <si>
    <t>시설비</t>
    <phoneticPr fontId="16" type="noConversion"/>
  </si>
  <si>
    <t>자산취득비</t>
    <phoneticPr fontId="16" type="noConversion"/>
  </si>
  <si>
    <t>가족생활</t>
    <phoneticPr fontId="16" type="noConversion"/>
  </si>
  <si>
    <t>나눔터운영</t>
    <phoneticPr fontId="16" type="noConversion"/>
  </si>
  <si>
    <t>품앗이활동지원</t>
    <phoneticPr fontId="16" type="noConversion"/>
  </si>
  <si>
    <t>장난감대여</t>
    <phoneticPr fontId="16" type="noConversion"/>
  </si>
  <si>
    <t>홍보비</t>
    <phoneticPr fontId="16" type="noConversion"/>
  </si>
  <si>
    <t>방문교육</t>
    <phoneticPr fontId="16" type="noConversion"/>
  </si>
  <si>
    <t>공동육아나눔터</t>
    <phoneticPr fontId="16" type="noConversion"/>
  </si>
  <si>
    <t>이용자가입비</t>
    <phoneticPr fontId="16" type="noConversion"/>
  </si>
  <si>
    <t>본인부담금</t>
    <phoneticPr fontId="16" type="noConversion"/>
  </si>
  <si>
    <t>재산조성비</t>
    <phoneticPr fontId="16" type="noConversion"/>
  </si>
  <si>
    <t>사업비</t>
    <phoneticPr fontId="16" type="noConversion"/>
  </si>
  <si>
    <t xml:space="preserve">이월금 </t>
    <phoneticPr fontId="16" type="noConversion"/>
  </si>
  <si>
    <t>예비비및
 기타</t>
    <phoneticPr fontId="16" type="noConversion"/>
  </si>
  <si>
    <t>외부지원금</t>
    <phoneticPr fontId="16" type="noConversion"/>
  </si>
  <si>
    <t>KT&amp;G가족캠프</t>
    <phoneticPr fontId="16" type="noConversion"/>
  </si>
  <si>
    <t>통합센터 건가</t>
    <phoneticPr fontId="16" type="noConversion"/>
  </si>
  <si>
    <t>통합센터 건가</t>
    <phoneticPr fontId="16" type="noConversion"/>
  </si>
  <si>
    <t>통합센터 추가</t>
    <phoneticPr fontId="16" type="noConversion"/>
  </si>
  <si>
    <t>통합센터 다가</t>
    <phoneticPr fontId="16" type="noConversion"/>
  </si>
  <si>
    <t>공동육아나눔터</t>
    <phoneticPr fontId="16" type="noConversion"/>
  </si>
  <si>
    <t>사례관리</t>
    <phoneticPr fontId="16" type="noConversion"/>
  </si>
  <si>
    <t>기타보조금</t>
    <phoneticPr fontId="16" type="noConversion"/>
  </si>
  <si>
    <t>서울시다문화
특화사업</t>
    <phoneticPr fontId="16" type="noConversion"/>
  </si>
  <si>
    <t>기타운영비</t>
    <phoneticPr fontId="16" type="noConversion"/>
  </si>
  <si>
    <t>서울한부모축제</t>
    <phoneticPr fontId="16" type="noConversion"/>
  </si>
  <si>
    <t>통합센터 건가
인건비</t>
    <phoneticPr fontId="16" type="noConversion"/>
  </si>
  <si>
    <t>통합센터 다가
인건비</t>
    <phoneticPr fontId="16" type="noConversion"/>
  </si>
  <si>
    <t>통합서비스 추가
인건비</t>
    <phoneticPr fontId="16" type="noConversion"/>
  </si>
  <si>
    <t>공동육아나눔터
인건비</t>
    <phoneticPr fontId="16" type="noConversion"/>
  </si>
  <si>
    <t>통번역 인건비</t>
    <phoneticPr fontId="16" type="noConversion"/>
  </si>
  <si>
    <t>언어발달 인건비</t>
    <phoneticPr fontId="16" type="noConversion"/>
  </si>
  <si>
    <t>사례관리 인건비</t>
    <phoneticPr fontId="16" type="noConversion"/>
  </si>
  <si>
    <t>통합센터 건가 
업무추진비</t>
    <phoneticPr fontId="16" type="noConversion"/>
  </si>
  <si>
    <t>통합센터 건가
운영비</t>
    <phoneticPr fontId="16" type="noConversion"/>
  </si>
  <si>
    <t>통합센터 추가
운영비</t>
    <phoneticPr fontId="16" type="noConversion"/>
  </si>
  <si>
    <t>공동육아나눔터
운영비</t>
    <phoneticPr fontId="16" type="noConversion"/>
  </si>
  <si>
    <t>사례관리 운영비</t>
    <phoneticPr fontId="16" type="noConversion"/>
  </si>
  <si>
    <t>언어발달 운영비</t>
    <phoneticPr fontId="16" type="noConversion"/>
  </si>
  <si>
    <t>통번역 운영비</t>
    <phoneticPr fontId="16" type="noConversion"/>
  </si>
  <si>
    <t>방문교육 운영비</t>
    <phoneticPr fontId="16" type="noConversion"/>
  </si>
  <si>
    <t>한국어교육 운영비</t>
    <phoneticPr fontId="16" type="noConversion"/>
  </si>
  <si>
    <t>업무추진비 합계</t>
    <phoneticPr fontId="16" type="noConversion"/>
  </si>
  <si>
    <t>인건비 합계</t>
    <phoneticPr fontId="16" type="noConversion"/>
  </si>
  <si>
    <t>가족학교인건비</t>
    <phoneticPr fontId="16" type="noConversion"/>
  </si>
  <si>
    <t>제수당</t>
    <phoneticPr fontId="16" type="noConversion"/>
  </si>
  <si>
    <t>가족학교사업비</t>
    <phoneticPr fontId="16" type="noConversion"/>
  </si>
  <si>
    <t>종사자수당</t>
    <phoneticPr fontId="16" type="noConversion"/>
  </si>
  <si>
    <t>수용비및수수료</t>
    <phoneticPr fontId="16" type="noConversion"/>
  </si>
  <si>
    <t>공공요금</t>
    <phoneticPr fontId="16" type="noConversion"/>
  </si>
  <si>
    <t>차기이월금</t>
    <phoneticPr fontId="16" type="noConversion"/>
  </si>
  <si>
    <t>차기이월금
(후원금)</t>
    <phoneticPr fontId="16" type="noConversion"/>
  </si>
  <si>
    <t>수령일</t>
    <phoneticPr fontId="16" type="noConversion"/>
  </si>
  <si>
    <t>합계</t>
    <phoneticPr fontId="16" type="noConversion"/>
  </si>
  <si>
    <t>증감</t>
    <phoneticPr fontId="16" type="noConversion"/>
  </si>
  <si>
    <t>이월금</t>
    <phoneticPr fontId="16" type="noConversion"/>
  </si>
  <si>
    <t>사업구분</t>
    <phoneticPr fontId="16" type="noConversion"/>
  </si>
  <si>
    <t>합                                      계</t>
    <phoneticPr fontId="16" type="noConversion"/>
  </si>
  <si>
    <t>반환금</t>
    <phoneticPr fontId="16" type="noConversion"/>
  </si>
  <si>
    <t>아이돌봄</t>
    <phoneticPr fontId="16" type="noConversion"/>
  </si>
  <si>
    <t>이나라도움</t>
    <phoneticPr fontId="16" type="noConversion"/>
  </si>
  <si>
    <t>서울시</t>
    <phoneticPr fontId="16" type="noConversion"/>
  </si>
  <si>
    <t>4대보험료(기관부담분)</t>
    <phoneticPr fontId="16" type="noConversion"/>
  </si>
  <si>
    <t>아이돌봄수당</t>
    <phoneticPr fontId="16" type="noConversion"/>
  </si>
  <si>
    <t>명절수당</t>
    <phoneticPr fontId="16" type="noConversion"/>
  </si>
  <si>
    <t>아이돌보미 명절수당</t>
    <phoneticPr fontId="16" type="noConversion"/>
  </si>
  <si>
    <t>아이돌보미
관리비</t>
    <phoneticPr fontId="16" type="noConversion"/>
  </si>
  <si>
    <t>아이돌보미 보험료</t>
    <phoneticPr fontId="16" type="noConversion"/>
  </si>
  <si>
    <t>교육비</t>
    <phoneticPr fontId="16" type="noConversion"/>
  </si>
  <si>
    <t>관리수당</t>
    <phoneticPr fontId="16" type="noConversion"/>
  </si>
  <si>
    <t>아이돌보미 4대보험, 퇴직금, 배상보험</t>
    <phoneticPr fontId="16" type="noConversion"/>
  </si>
  <si>
    <t>예탁금</t>
    <phoneticPr fontId="16" type="noConversion"/>
  </si>
  <si>
    <t>업무추진비</t>
    <phoneticPr fontId="16" type="noConversion"/>
  </si>
  <si>
    <t>기관운영비 및 회의비</t>
    <phoneticPr fontId="16" type="noConversion"/>
  </si>
  <si>
    <t>(소   계)</t>
    <phoneticPr fontId="16" type="noConversion"/>
  </si>
  <si>
    <t>아이돌보미 활동수당(본인부담금)</t>
    <phoneticPr fontId="16" type="noConversion"/>
  </si>
  <si>
    <t>아이돌봄본인부담금</t>
    <phoneticPr fontId="16" type="noConversion"/>
  </si>
  <si>
    <t>이용자부담금</t>
    <phoneticPr fontId="16" type="noConversion"/>
  </si>
  <si>
    <t>돌보미양성교육비</t>
    <phoneticPr fontId="16" type="noConversion"/>
  </si>
  <si>
    <t>사무비</t>
    <phoneticPr fontId="16" type="noConversion"/>
  </si>
  <si>
    <t>시비지원 사업비 합계</t>
    <phoneticPr fontId="16" type="noConversion"/>
  </si>
  <si>
    <t>양성교육비 합계</t>
    <phoneticPr fontId="16" type="noConversion"/>
  </si>
  <si>
    <t>국고보조금
(예탁금)</t>
    <phoneticPr fontId="16" type="noConversion"/>
  </si>
  <si>
    <t>국고보조금
(이나라도움)</t>
    <phoneticPr fontId="16" type="noConversion"/>
  </si>
  <si>
    <t>차기이월금 합계</t>
    <phoneticPr fontId="16" type="noConversion"/>
  </si>
  <si>
    <t>행정부대경비</t>
    <phoneticPr fontId="16" type="noConversion"/>
  </si>
  <si>
    <t>시군구보조금</t>
    <phoneticPr fontId="16" type="noConversion"/>
  </si>
  <si>
    <t>사업수입 합   계</t>
    <phoneticPr fontId="16" type="noConversion"/>
  </si>
  <si>
    <t>보조금수입 합   계</t>
    <phoneticPr fontId="16" type="noConversion"/>
  </si>
  <si>
    <t>이월금 합   계</t>
    <phoneticPr fontId="16" type="noConversion"/>
  </si>
  <si>
    <t>전년도이월금
(이나라도움)</t>
    <phoneticPr fontId="16" type="noConversion"/>
  </si>
  <si>
    <t>아이돌봄
국민행복카드
사업비</t>
    <phoneticPr fontId="16" type="noConversion"/>
  </si>
  <si>
    <t>국민행복카드 사업비 합계</t>
    <phoneticPr fontId="16" type="noConversion"/>
  </si>
  <si>
    <t>활동수당(이나라도움)</t>
    <phoneticPr fontId="16" type="noConversion"/>
  </si>
  <si>
    <t>활동수당(국민행복카드-예탁금)</t>
    <phoneticPr fontId="16" type="noConversion"/>
  </si>
  <si>
    <t>활동수당(국민행복카드-본인부담금)</t>
    <phoneticPr fontId="16" type="noConversion"/>
  </si>
  <si>
    <t>아이돌보미 활동수당(정부지원금)</t>
    <phoneticPr fontId="16" type="noConversion"/>
  </si>
  <si>
    <t>일반수용비</t>
    <phoneticPr fontId="16" type="noConversion"/>
  </si>
  <si>
    <t>공과금제세</t>
    <phoneticPr fontId="16" type="noConversion"/>
  </si>
  <si>
    <t>퇴직적립금</t>
    <phoneticPr fontId="16" type="noConversion"/>
  </si>
  <si>
    <t>1차 아이돌봄 보조금</t>
    <phoneticPr fontId="16" type="noConversion"/>
  </si>
  <si>
    <t>2차 아이돌봄 보조금</t>
    <phoneticPr fontId="16" type="noConversion"/>
  </si>
  <si>
    <t>잡수입</t>
    <phoneticPr fontId="16" type="noConversion"/>
  </si>
  <si>
    <t>1차 예탁금</t>
    <phoneticPr fontId="16" type="noConversion"/>
  </si>
  <si>
    <t>2차 예탁금</t>
    <phoneticPr fontId="16" type="noConversion"/>
  </si>
  <si>
    <t>1차 보조금</t>
  </si>
  <si>
    <t>센터장 노무관리수당</t>
    <phoneticPr fontId="16" type="noConversion"/>
  </si>
  <si>
    <t>사업수입
(양성교육)</t>
    <phoneticPr fontId="16" type="noConversion"/>
  </si>
  <si>
    <t>사업수입
(국민행복카드
_본인부담금)</t>
    <phoneticPr fontId="16" type="noConversion"/>
  </si>
  <si>
    <t>전년도이월금
(국민행복카드
_본인부담금)</t>
    <phoneticPr fontId="16" type="noConversion"/>
  </si>
  <si>
    <t>2차 보조금</t>
    <phoneticPr fontId="16" type="noConversion"/>
  </si>
  <si>
    <t>3차 보조금</t>
    <phoneticPr fontId="16" type="noConversion"/>
  </si>
  <si>
    <t>4차 보조금</t>
    <phoneticPr fontId="16" type="noConversion"/>
  </si>
  <si>
    <t>1차 보조금</t>
    <phoneticPr fontId="16" type="noConversion"/>
  </si>
  <si>
    <t>3차 예탁금</t>
    <phoneticPr fontId="16" type="noConversion"/>
  </si>
  <si>
    <t>4차 예탁금</t>
    <phoneticPr fontId="16" type="noConversion"/>
  </si>
  <si>
    <t>서울시,강북구</t>
    <phoneticPr fontId="16" type="noConversion"/>
  </si>
  <si>
    <t>종사자복지포인트</t>
    <phoneticPr fontId="16" type="noConversion"/>
  </si>
  <si>
    <t>종일제 활동수당 추가지원</t>
    <phoneticPr fontId="16" type="noConversion"/>
  </si>
  <si>
    <t>시간제 활동수당 추가지원</t>
    <phoneticPr fontId="16" type="noConversion"/>
  </si>
  <si>
    <t>한부모나다형 추가지원</t>
    <phoneticPr fontId="16" type="noConversion"/>
  </si>
  <si>
    <t>종사자 복지포인트</t>
    <phoneticPr fontId="16" type="noConversion"/>
  </si>
  <si>
    <t>종사자 처우개선수당</t>
    <phoneticPr fontId="16" type="noConversion"/>
  </si>
  <si>
    <t>.</t>
    <phoneticPr fontId="16" type="noConversion"/>
  </si>
  <si>
    <t>강북구가족센터(아이돌봄지원사업)</t>
    <phoneticPr fontId="16" type="noConversion"/>
  </si>
  <si>
    <t>전년도이월금
(시비지원)</t>
    <phoneticPr fontId="16" type="noConversion"/>
  </si>
  <si>
    <t>전년도이월금
(양성교육)</t>
    <phoneticPr fontId="16" type="noConversion"/>
  </si>
  <si>
    <t>3차 아이돌봄 보조금</t>
  </si>
  <si>
    <t>4차 아이돌봄 보조금</t>
    <phoneticPr fontId="16" type="noConversion"/>
  </si>
  <si>
    <t>돌보미 양성교육및 현장실습</t>
    <phoneticPr fontId="16" type="noConversion"/>
  </si>
  <si>
    <t>아이돌보미 예방접종비</t>
    <phoneticPr fontId="16" type="noConversion"/>
  </si>
  <si>
    <t>홍보비, 외부자문료(세무,회계감사), 시스템이용수수료, 사무용품비, 인쇄비, 임차료,기타수수료</t>
    <phoneticPr fontId="16" type="noConversion"/>
  </si>
  <si>
    <t>출장여비</t>
    <phoneticPr fontId="16" type="noConversion"/>
  </si>
  <si>
    <t>직원교육 및 워크숍비</t>
    <phoneticPr fontId="16" type="noConversion"/>
  </si>
  <si>
    <t>주민세종업원분, 문자요금, 카드수수료, 전화통신요금, 공공요금,  우편비, 캡스수수료, 핸드폰요금</t>
    <phoneticPr fontId="16" type="noConversion"/>
  </si>
  <si>
    <t>2023년 아이돌봄지원사업 기타비용 명세서</t>
    <phoneticPr fontId="16" type="noConversion"/>
  </si>
  <si>
    <t>2023년 아이돌봄지원사업 사업비 명세서</t>
    <phoneticPr fontId="16" type="noConversion"/>
  </si>
  <si>
    <t>2023년 아이돌봄지원사업 인건비명세서</t>
    <phoneticPr fontId="16" type="noConversion"/>
  </si>
  <si>
    <t>2023년 아이돌봄지원사업 수입 명세서</t>
    <phoneticPr fontId="16" type="noConversion"/>
  </si>
  <si>
    <t>2023년 아이돌봄지원사업 보조금 명세서</t>
    <phoneticPr fontId="16" type="noConversion"/>
  </si>
  <si>
    <t>2023년 아이돌봄지원사업 세출결산서</t>
    <phoneticPr fontId="16" type="noConversion"/>
  </si>
  <si>
    <t>2023년 아이돌봄지원사업 세 입 결 산 서</t>
    <phoneticPr fontId="16" type="noConversion"/>
  </si>
  <si>
    <t>2023년 결산</t>
    <phoneticPr fontId="16" type="noConversion"/>
  </si>
  <si>
    <t>5차 예탁금</t>
  </si>
  <si>
    <t>6차 예탁금</t>
  </si>
  <si>
    <t>2023.06.15</t>
    <phoneticPr fontId="16" type="noConversion"/>
  </si>
  <si>
    <t>2023.01.18</t>
    <phoneticPr fontId="16" type="noConversion"/>
  </si>
  <si>
    <t>2023.04.07</t>
    <phoneticPr fontId="16" type="noConversion"/>
  </si>
  <si>
    <t>2023.06.28</t>
    <phoneticPr fontId="16" type="noConversion"/>
  </si>
  <si>
    <t>2023.10.24</t>
    <phoneticPr fontId="16" type="noConversion"/>
  </si>
  <si>
    <t>종사자조정수당</t>
  </si>
  <si>
    <t>종사자조정수당</t>
    <phoneticPr fontId="16" type="noConversion"/>
  </si>
  <si>
    <t>제수당_가족수당</t>
    <phoneticPr fontId="16" type="noConversion"/>
  </si>
  <si>
    <t>제수당_정액급식비</t>
    <phoneticPr fontId="16" type="noConversion"/>
  </si>
  <si>
    <t>제수당_연장근로수당</t>
    <phoneticPr fontId="16" type="noConversion"/>
  </si>
  <si>
    <t>제수당_명절상여금</t>
    <phoneticPr fontId="16" type="noConversion"/>
  </si>
  <si>
    <t>회의비</t>
    <phoneticPr fontId="16" type="noConversion"/>
  </si>
  <si>
    <t>인사위원회의비 등</t>
    <phoneticPr fontId="16" type="noConversion"/>
  </si>
  <si>
    <t>현장실습비, 양성·보수·법정의무교육비, 집담회(정서치유) 및소통강화프로그램비</t>
    <phoneticPr fontId="16" type="noConversion"/>
  </si>
  <si>
    <t>안전관리, 수수료(심리검사, 카드&amp;기타수수료),제세공과금</t>
    <phoneticPr fontId="16" type="noConversion"/>
  </si>
  <si>
    <t>강북구가족센터(아이돌봄지원사업)</t>
    <phoneticPr fontId="16" type="noConversion"/>
  </si>
  <si>
    <t>잡수입</t>
    <phoneticPr fontId="16" type="noConversion"/>
  </si>
  <si>
    <t>양성교육비</t>
    <phoneticPr fontId="16" type="noConversion"/>
  </si>
  <si>
    <t>결산이자</t>
  </si>
  <si>
    <t>국민행복카드_본인부담금</t>
    <phoneticPr fontId="16" type="noConversion"/>
  </si>
  <si>
    <t>결산이자</t>
    <phoneticPr fontId="16" type="noConversion"/>
  </si>
  <si>
    <t>한부모</t>
    <phoneticPr fontId="16" type="noConversion"/>
  </si>
  <si>
    <t>예방접종</t>
    <phoneticPr fontId="16" type="noConversion"/>
  </si>
  <si>
    <t>특별교육비</t>
    <phoneticPr fontId="16" type="noConversion"/>
  </si>
  <si>
    <t>복지포인트</t>
    <phoneticPr fontId="16" type="noConversion"/>
  </si>
  <si>
    <t>종사자수당</t>
    <phoneticPr fontId="16" type="noConversion"/>
  </si>
  <si>
    <t>활동수당추가(종일제,시간제)</t>
    <phoneticPr fontId="16" type="noConversion"/>
  </si>
  <si>
    <t>서울형인력지원</t>
    <phoneticPr fontId="16" type="noConversion"/>
  </si>
  <si>
    <t>영아전담</t>
    <phoneticPr fontId="16" type="noConversion"/>
  </si>
  <si>
    <t>아픈아이</t>
    <phoneticPr fontId="16" type="noConversion"/>
  </si>
  <si>
    <t>결산이자</t>
    <phoneticPr fontId="16" type="noConversion"/>
  </si>
  <si>
    <t>2022년 12월 전담인력 퇴직금</t>
    <phoneticPr fontId="16" type="noConversion"/>
  </si>
  <si>
    <t>2022년 12월 전담인력 4대보험</t>
    <phoneticPr fontId="16" type="noConversion"/>
  </si>
  <si>
    <t>4대보험료</t>
    <phoneticPr fontId="16" type="noConversion"/>
  </si>
  <si>
    <t>퇴직급</t>
    <phoneticPr fontId="16" type="noConversion"/>
  </si>
  <si>
    <t>활동수당 추가지원</t>
    <phoneticPr fontId="16" type="noConversion"/>
  </si>
  <si>
    <t>한부모가정지원</t>
    <phoneticPr fontId="16" type="noConversion"/>
  </si>
  <si>
    <t>활동수당(이나라도움)</t>
    <phoneticPr fontId="16" type="noConversion"/>
  </si>
  <si>
    <t>아이돌보미 보험료</t>
    <phoneticPr fontId="16" type="noConversion"/>
  </si>
  <si>
    <t>2023년 아이돌봄지원사업 과년도지출 사업비 명세서</t>
    <phoneticPr fontId="16" type="noConversion"/>
  </si>
  <si>
    <t>2022년 12월 아이돌보미 종일제추가수당</t>
    <phoneticPr fontId="16" type="noConversion"/>
  </si>
  <si>
    <t>2022년 12월 아이돌보미 시간제활동수당</t>
    <phoneticPr fontId="16" type="noConversion"/>
  </si>
  <si>
    <t>2022년 12월 한부모나다형가정지원</t>
    <phoneticPr fontId="16" type="noConversion"/>
  </si>
  <si>
    <t>특별교육비</t>
    <phoneticPr fontId="16" type="noConversion"/>
  </si>
  <si>
    <t>특화교육비</t>
    <phoneticPr fontId="16" type="noConversion"/>
  </si>
  <si>
    <t>2022년 12월 아이돌보미 4대보험, 퇴직금</t>
    <phoneticPr fontId="16" type="noConversion"/>
  </si>
  <si>
    <t>과년도
지출</t>
    <phoneticPr fontId="16" type="noConversion"/>
  </si>
  <si>
    <t>2022년 현장실습비</t>
    <phoneticPr fontId="16" type="noConversion"/>
  </si>
  <si>
    <t>양성교육 본인부담금 환급, 집담회 재료비</t>
    <phoneticPr fontId="16" type="noConversion"/>
  </si>
  <si>
    <t>종사자복지포인트</t>
  </si>
  <si>
    <t>돌보미양성교육비</t>
    <phoneticPr fontId="16" type="noConversion"/>
  </si>
  <si>
    <t>이용자추가지원</t>
    <phoneticPr fontId="16" type="noConversion"/>
  </si>
  <si>
    <t>종일제추가수당, 한부모나다형 부족분</t>
    <phoneticPr fontId="16" type="noConversion"/>
  </si>
  <si>
    <t>시간제활동수당</t>
    <phoneticPr fontId="16" type="noConversion"/>
  </si>
  <si>
    <t>종일제 활동수당 추가지원</t>
    <phoneticPr fontId="16" type="noConversion"/>
  </si>
  <si>
    <t>아이돌보미  특별교육</t>
    <phoneticPr fontId="16" type="noConversion"/>
  </si>
  <si>
    <t>아이돌보미 예방접종비</t>
    <phoneticPr fontId="16" type="noConversion"/>
  </si>
  <si>
    <t xml:space="preserve"> 한부모나다형가정지원</t>
    <phoneticPr fontId="16" type="noConversion"/>
  </si>
  <si>
    <t>아이돌봄수당</t>
    <phoneticPr fontId="16" type="noConversion"/>
  </si>
  <si>
    <t>한부모가정지원A형</t>
    <phoneticPr fontId="16" type="noConversion"/>
  </si>
  <si>
    <t>영아전담안심아이돌봄</t>
  </si>
  <si>
    <t>아픈아이전담아이돌봄</t>
  </si>
  <si>
    <t>급여, 4대보험, 정액급식비, 제수당</t>
    <phoneticPr fontId="16" type="noConversion"/>
  </si>
  <si>
    <t>활동수당, 교육수당, 강사비, 교재교구비 등</t>
    <phoneticPr fontId="16" type="noConversion"/>
  </si>
  <si>
    <t>활동수당, 교육수당, 사업운영비</t>
    <phoneticPr fontId="16" type="noConversion"/>
  </si>
  <si>
    <t>아픈아이전담아이돌봄</t>
    <phoneticPr fontId="16" type="noConversion"/>
  </si>
  <si>
    <t>영아전담안심아이돌봄</t>
    <phoneticPr fontId="16" type="noConversion"/>
  </si>
  <si>
    <t>서울형아이돌봄지원사업
지원인력확대</t>
    <phoneticPr fontId="16" type="noConversion"/>
  </si>
  <si>
    <t>종사자조정수당</t>
    <phoneticPr fontId="16" type="noConversion"/>
  </si>
  <si>
    <t>종사자조정수당</t>
    <phoneticPr fontId="16" type="noConversion"/>
  </si>
  <si>
    <t>아이돌보미예방접종비</t>
    <phoneticPr fontId="16" type="noConversion"/>
  </si>
  <si>
    <t>아이돌보미예방접종비</t>
    <phoneticPr fontId="16" type="noConversion"/>
  </si>
  <si>
    <t>지원인력확대</t>
    <phoneticPr fontId="16" type="noConversion"/>
  </si>
  <si>
    <t>아이돌보미 추가수당</t>
    <phoneticPr fontId="16" type="noConversion"/>
  </si>
  <si>
    <t>2023.06.28</t>
    <phoneticPr fontId="16" type="noConversion"/>
  </si>
  <si>
    <t>2023.10.24</t>
    <phoneticPr fontId="16" type="noConversion"/>
  </si>
  <si>
    <t>국고보조금</t>
    <phoneticPr fontId="16" type="noConversion"/>
  </si>
  <si>
    <t>2023.02.14</t>
    <phoneticPr fontId="16" type="noConversion"/>
  </si>
  <si>
    <t>2023.03.31</t>
    <phoneticPr fontId="16" type="noConversion"/>
  </si>
  <si>
    <t>아이돌봄</t>
    <phoneticPr fontId="16" type="noConversion"/>
  </si>
  <si>
    <t>예탁금</t>
    <phoneticPr fontId="16" type="noConversion"/>
  </si>
  <si>
    <t>2023.09.25</t>
    <phoneticPr fontId="16" type="noConversion"/>
  </si>
  <si>
    <t>2023.11.30</t>
    <phoneticPr fontId="16" type="noConversion"/>
  </si>
  <si>
    <t>2023.12.18</t>
    <phoneticPr fontId="16" type="noConversion"/>
  </si>
  <si>
    <t>합계</t>
    <phoneticPr fontId="16" type="noConversion"/>
  </si>
  <si>
    <t>2023.02.08</t>
    <phoneticPr fontId="16" type="noConversion"/>
  </si>
  <si>
    <t>2023.04.21</t>
    <phoneticPr fontId="16" type="noConversion"/>
  </si>
  <si>
    <t>이돌보미 추가수당(종일제/시간제)</t>
    <phoneticPr fontId="16" type="noConversion"/>
  </si>
  <si>
    <t>이돌보미 추가수당(종일제/시간제)</t>
    <phoneticPr fontId="16" type="noConversion"/>
  </si>
  <si>
    <t>기타보조금</t>
    <phoneticPr fontId="16" type="noConversion"/>
  </si>
  <si>
    <t xml:space="preserve"> 한부모가정지원A형</t>
    <phoneticPr fontId="16" type="noConversion"/>
  </si>
  <si>
    <t>2023.04.21</t>
    <phoneticPr fontId="16" type="noConversion"/>
  </si>
  <si>
    <t>2023.02.08</t>
    <phoneticPr fontId="16" type="noConversion"/>
  </si>
  <si>
    <t>영아전담안심아이돌봄</t>
    <phoneticPr fontId="16" type="noConversion"/>
  </si>
  <si>
    <t>영아전담안심아이돌봄</t>
    <phoneticPr fontId="16" type="noConversion"/>
  </si>
  <si>
    <t>아픈아이전담아이돌봄</t>
    <phoneticPr fontId="16" type="noConversion"/>
  </si>
  <si>
    <t>목</t>
    <phoneticPr fontId="16" type="noConversion"/>
  </si>
  <si>
    <t>항</t>
    <phoneticPr fontId="16" type="noConversion"/>
  </si>
  <si>
    <t>아이돌보미
보험료</t>
    <phoneticPr fontId="16" type="noConversion"/>
  </si>
  <si>
    <t>아이돌보미 추가수당(종일제/시간제)</t>
    <phoneticPr fontId="16" type="noConversion"/>
  </si>
  <si>
    <t>서울형아이돌봄지원사업 지원인력확대</t>
    <phoneticPr fontId="16" type="noConversion"/>
  </si>
  <si>
    <t>아이돌보미 활동수당(정부지원금)</t>
    <phoneticPr fontId="16" type="noConversion"/>
  </si>
  <si>
    <t>특화교육비</t>
    <phoneticPr fontId="16" type="noConversion"/>
  </si>
  <si>
    <t xml:space="preserve"> 특화교육비</t>
    <phoneticPr fontId="16" type="noConversion"/>
  </si>
  <si>
    <t>활동수당추가(종일제)</t>
    <phoneticPr fontId="16" type="noConversion"/>
  </si>
  <si>
    <t>활동수당추가(시간제)</t>
    <phoneticPr fontId="16" type="noConversion"/>
  </si>
  <si>
    <t>이나라도움</t>
    <phoneticPr fontId="16" type="noConversion"/>
  </si>
  <si>
    <t>집행잔액, 결산이자</t>
    <phoneticPr fontId="16" type="noConversion"/>
  </si>
  <si>
    <t>집행잔액, 결산이자</t>
    <phoneticPr fontId="16" type="noConversion"/>
  </si>
  <si>
    <t>실물통장 결산이자</t>
    <phoneticPr fontId="16" type="noConversion"/>
  </si>
  <si>
    <t>사업수입</t>
    <phoneticPr fontId="16" type="noConversion"/>
  </si>
  <si>
    <t>4대보험(기관)</t>
    <phoneticPr fontId="16" type="noConversion"/>
  </si>
  <si>
    <t>퇴직금및퇴직적립금</t>
    <phoneticPr fontId="16" type="noConversion"/>
  </si>
  <si>
    <t>양성교육, 보수교육</t>
    <phoneticPr fontId="16" type="noConversion"/>
  </si>
  <si>
    <t>집담회및정서치유</t>
    <phoneticPr fontId="16" type="noConversion"/>
  </si>
  <si>
    <t>기타교육비</t>
    <phoneticPr fontId="16" type="noConversion"/>
  </si>
  <si>
    <t>안전관리</t>
    <phoneticPr fontId="16" type="noConversion"/>
  </si>
  <si>
    <t>수수료</t>
    <phoneticPr fontId="16" type="noConversion"/>
  </si>
  <si>
    <t>제세공과금</t>
    <phoneticPr fontId="16" type="noConversion"/>
  </si>
  <si>
    <t>관리수당</t>
    <phoneticPr fontId="16" type="noConversion"/>
  </si>
  <si>
    <t>아이돌보미복무및처우관리지원</t>
    <phoneticPr fontId="16" type="noConversion"/>
  </si>
  <si>
    <t>4대보험료</t>
    <phoneticPr fontId="16" type="noConversion"/>
  </si>
  <si>
    <t>4대사회보험
(기관부담분)</t>
    <phoneticPr fontId="16" type="noConversion"/>
  </si>
  <si>
    <t>퇴직금 및 퇴직적립금</t>
    <phoneticPr fontId="16" type="noConversion"/>
  </si>
  <si>
    <t>가족수당</t>
    <phoneticPr fontId="16" type="noConversion"/>
  </si>
  <si>
    <t>연장근로수당</t>
    <phoneticPr fontId="16" type="noConversion"/>
  </si>
  <si>
    <t>명절상여금</t>
    <phoneticPr fontId="16" type="noConversion"/>
  </si>
  <si>
    <t>제수당</t>
    <phoneticPr fontId="16" type="noConversion"/>
  </si>
  <si>
    <t>퇴직금 및 퇴직적립금</t>
    <phoneticPr fontId="16" type="noConversion"/>
  </si>
  <si>
    <t>행정부대경비</t>
    <phoneticPr fontId="16" type="noConversion"/>
  </si>
  <si>
    <t>업무추진비</t>
    <phoneticPr fontId="16" type="noConversion"/>
  </si>
  <si>
    <t>회의비</t>
    <phoneticPr fontId="16" type="noConversion"/>
  </si>
  <si>
    <t>일반수용비</t>
  </si>
  <si>
    <t>공과금제세</t>
    <phoneticPr fontId="16" type="noConversion"/>
  </si>
  <si>
    <t>행정부대경비</t>
    <phoneticPr fontId="16" type="noConversion"/>
  </si>
  <si>
    <t>급여</t>
    <phoneticPr fontId="16" type="noConversion"/>
  </si>
  <si>
    <t>명절수당</t>
    <phoneticPr fontId="16" type="noConversion"/>
  </si>
  <si>
    <t>활동수당
(시간제,종일세)</t>
    <phoneticPr fontId="16" type="noConversion"/>
  </si>
  <si>
    <t>기타운영비
(직원교육비 등)</t>
    <phoneticPr fontId="16" type="noConversion"/>
  </si>
  <si>
    <t>활동수당</t>
    <phoneticPr fontId="16" type="noConversion"/>
  </si>
  <si>
    <t>아이돌보미 현장실습</t>
    <phoneticPr fontId="16" type="noConversion"/>
  </si>
  <si>
    <t>교육비</t>
    <phoneticPr fontId="16" type="noConversion"/>
  </si>
  <si>
    <t>기타운영비</t>
    <phoneticPr fontId="16" type="noConversion"/>
  </si>
  <si>
    <t>아이돌보미 
관리비</t>
    <phoneticPr fontId="16" type="noConversion"/>
  </si>
  <si>
    <t>아이돌보미 추가수당
(종일제,시간제)</t>
    <phoneticPr fontId="16" type="noConversion"/>
  </si>
  <si>
    <t>아이돌보미 추가수당
(종일제,시간제)</t>
    <phoneticPr fontId="16" type="noConversion"/>
  </si>
  <si>
    <t>한부모가정지원A형</t>
    <phoneticPr fontId="16" type="noConversion"/>
  </si>
  <si>
    <t>한부모가정지원A형</t>
    <phoneticPr fontId="16" type="noConversion"/>
  </si>
  <si>
    <t>예방접종비</t>
    <phoneticPr fontId="16" type="noConversion"/>
  </si>
  <si>
    <t>아이돌봄 인건비 합계</t>
    <phoneticPr fontId="16" type="noConversion"/>
  </si>
  <si>
    <t>인건비</t>
    <phoneticPr fontId="16" type="noConversion"/>
  </si>
  <si>
    <t>아이돌봄 운영비 합계</t>
    <phoneticPr fontId="16" type="noConversion"/>
  </si>
  <si>
    <t>아이돌봄 사업비 합계</t>
    <phoneticPr fontId="16" type="noConversion"/>
  </si>
  <si>
    <t>활동수당
(본인부담금)</t>
    <phoneticPr fontId="16" type="noConversion"/>
  </si>
  <si>
    <t>활동수당
(예탁금)</t>
    <phoneticPr fontId="16" type="noConversion"/>
  </si>
  <si>
    <t>활동수당
(예탁금)</t>
    <phoneticPr fontId="16" type="noConversion"/>
  </si>
  <si>
    <t>예방접종비</t>
    <phoneticPr fontId="16" type="noConversion"/>
  </si>
  <si>
    <t>특화교육비</t>
    <phoneticPr fontId="16" type="noConversion"/>
  </si>
  <si>
    <t>특화교육비</t>
    <phoneticPr fontId="16" type="noConversion"/>
  </si>
  <si>
    <t>종사자복지포인트</t>
    <phoneticPr fontId="16" type="noConversion"/>
  </si>
  <si>
    <t>종사자복지포인트</t>
    <phoneticPr fontId="16" type="noConversion"/>
  </si>
  <si>
    <t>종사자조정수당</t>
    <phoneticPr fontId="16" type="noConversion"/>
  </si>
  <si>
    <t>종사자조정수당</t>
    <phoneticPr fontId="16" type="noConversion"/>
  </si>
  <si>
    <t>서울형아이돌봄지원사업 
지원인력확대</t>
    <phoneticPr fontId="16" type="noConversion"/>
  </si>
  <si>
    <t>서울형아이돌봄지원사업 
지원인력확대</t>
    <phoneticPr fontId="16" type="noConversion"/>
  </si>
  <si>
    <t>영아전담안심아이돌봄</t>
    <phoneticPr fontId="16" type="noConversion"/>
  </si>
  <si>
    <t>아픈아이전담아이돌봄</t>
    <phoneticPr fontId="16" type="noConversion"/>
  </si>
  <si>
    <t>아픈아이전담아이돌봄</t>
    <phoneticPr fontId="16" type="noConversion"/>
  </si>
  <si>
    <t>아이돌봄
사업비</t>
    <phoneticPr fontId="16" type="noConversion"/>
  </si>
  <si>
    <t>돌보미양성교육
현장실습</t>
    <phoneticPr fontId="16" type="noConversion"/>
  </si>
  <si>
    <t>돌보미양성교육
현장실습</t>
    <phoneticPr fontId="16" type="noConversion"/>
  </si>
  <si>
    <t>배상보험료</t>
    <phoneticPr fontId="16" type="noConversion"/>
  </si>
  <si>
    <t>과년도지출</t>
    <phoneticPr fontId="16" type="noConversion"/>
  </si>
  <si>
    <t>활동수당(국민행복카드-본인부담금)</t>
    <phoneticPr fontId="16" type="noConversion"/>
  </si>
  <si>
    <t>세목</t>
    <phoneticPr fontId="16" type="noConversion"/>
  </si>
  <si>
    <t>아이돌봄
시비지원 사업비</t>
    <phoneticPr fontId="16" type="noConversion"/>
  </si>
  <si>
    <t>차기이월금
(이나라도움)</t>
    <phoneticPr fontId="16" type="noConversion"/>
  </si>
  <si>
    <t>차기이월금
(시비추가지원)</t>
    <phoneticPr fontId="16" type="noConversion"/>
  </si>
  <si>
    <t>차기이월금
(국민행복카드_이용자본인부담금)</t>
    <phoneticPr fontId="16" type="noConversion"/>
  </si>
  <si>
    <t>차기이월금
(양성교육_돌보미본인부담금)</t>
    <phoneticPr fontId="16" type="noConversion"/>
  </si>
  <si>
    <t>반환금 합계</t>
    <phoneticPr fontId="16" type="noConversion"/>
  </si>
  <si>
    <t>2022년 12월 아이돌보미 활동수당(정부지원금), 미사용연차수당</t>
    <phoneticPr fontId="16" type="noConversion"/>
  </si>
  <si>
    <t>2022년 12월 아이돌보미 활동수당(정부지원금)</t>
    <phoneticPr fontId="16" type="noConversion"/>
  </si>
  <si>
    <t>2022년 12월 아이돌보미 활동수당(본인부담금</t>
    <phoneticPr fontId="16" type="noConversion"/>
  </si>
  <si>
    <t>2022년 주민세종업원분,카드수수료, 우편비</t>
    <phoneticPr fontId="16" type="noConversion"/>
  </si>
  <si>
    <t>잡수입 합   계</t>
    <phoneticPr fontId="16" type="noConversion"/>
  </si>
  <si>
    <t>과년도수입 합   계</t>
    <phoneticPr fontId="16" type="noConversion"/>
  </si>
  <si>
    <t>과년도수입</t>
    <phoneticPr fontId="16" type="noConversion"/>
  </si>
  <si>
    <t>과년도지출 합계</t>
    <phoneticPr fontId="16" type="noConversion"/>
  </si>
  <si>
    <t>과년도지출
(이나라도움)</t>
    <phoneticPr fontId="16" type="noConversion"/>
  </si>
  <si>
    <t>과년도지출
(시비지원)</t>
    <phoneticPr fontId="16" type="noConversion"/>
  </si>
  <si>
    <t>과년도지출
(국민행복카드
_예탁금)</t>
    <phoneticPr fontId="16" type="noConversion"/>
  </si>
  <si>
    <t>과년도지출
(국민행복카드
_본인부담금)</t>
    <phoneticPr fontId="16" type="noConversion"/>
  </si>
  <si>
    <t>과년도지출
(국민행복카드
_본인부담금)</t>
    <phoneticPr fontId="16" type="noConversion"/>
  </si>
  <si>
    <t>과년도지출
(국민행복카드
_예탁금)</t>
    <phoneticPr fontId="16" type="noConversion"/>
  </si>
  <si>
    <t>반환금
(이나라도움)</t>
    <phoneticPr fontId="16" type="noConversion"/>
  </si>
  <si>
    <t>반환금
(시비지원)</t>
    <phoneticPr fontId="16" type="noConversion"/>
  </si>
  <si>
    <t>아이돌보미
관리비
(이나라도움)</t>
    <phoneticPr fontId="16" type="noConversion"/>
  </si>
  <si>
    <t>인건비
(이나라도움)</t>
    <phoneticPr fontId="16" type="noConversion"/>
  </si>
  <si>
    <t>2023년 아이돌봄지원사업 반환금 명세서</t>
    <phoneticPr fontId="16" type="noConversion"/>
  </si>
  <si>
    <t>2023년 아이돌봄지원사업 세입·세출 결산서</t>
    <phoneticPr fontId="16" type="noConversion"/>
  </si>
  <si>
    <t>강북구가족센터(아이돌봄지원사업)</t>
    <phoneticPr fontId="16" type="noConversion"/>
  </si>
  <si>
    <t>2023년 예산</t>
    <phoneticPr fontId="16" type="noConversion"/>
  </si>
  <si>
    <t>2023년 결산</t>
    <phoneticPr fontId="16" type="noConversion"/>
  </si>
  <si>
    <t>(A-B)</t>
    <phoneticPr fontId="16" type="noConversion"/>
  </si>
  <si>
    <t>사
업
수
입</t>
    <phoneticPr fontId="16" type="noConversion"/>
  </si>
  <si>
    <t>소계</t>
    <phoneticPr fontId="16" type="noConversion"/>
  </si>
  <si>
    <t>국민행복카드_본인부담금</t>
    <phoneticPr fontId="16" type="noConversion"/>
  </si>
  <si>
    <t>인건비</t>
    <phoneticPr fontId="16" type="noConversion"/>
  </si>
  <si>
    <t>양성교육</t>
    <phoneticPr fontId="16" type="noConversion"/>
  </si>
  <si>
    <t>보조금</t>
    <phoneticPr fontId="16" type="noConversion"/>
  </si>
  <si>
    <t>행정부대경비</t>
    <phoneticPr fontId="16" type="noConversion"/>
  </si>
  <si>
    <t>국고보조금
(이나라도움)</t>
    <phoneticPr fontId="20" type="noConversion"/>
  </si>
  <si>
    <t>사
업
비</t>
    <phoneticPr fontId="16" type="noConversion"/>
  </si>
  <si>
    <t>국고보조금
(예탁금)</t>
    <phoneticPr fontId="20" type="noConversion"/>
  </si>
  <si>
    <t>이나라도움</t>
    <phoneticPr fontId="16" type="noConversion"/>
  </si>
  <si>
    <t>시군구보조금</t>
    <phoneticPr fontId="20" type="noConversion"/>
  </si>
  <si>
    <t>예탁금</t>
    <phoneticPr fontId="16" type="noConversion"/>
  </si>
  <si>
    <t>잡수입</t>
    <phoneticPr fontId="16" type="noConversion"/>
  </si>
  <si>
    <t>국민행복카드-본인부담금</t>
    <phoneticPr fontId="16" type="noConversion"/>
  </si>
  <si>
    <t>전년도 이월금</t>
    <phoneticPr fontId="16" type="noConversion"/>
  </si>
  <si>
    <t>시비지원</t>
    <phoneticPr fontId="16" type="noConversion"/>
  </si>
  <si>
    <t>양성교육비</t>
    <phoneticPr fontId="16" type="noConversion"/>
  </si>
  <si>
    <t>반환금</t>
    <phoneticPr fontId="16" type="noConversion"/>
  </si>
  <si>
    <t>이월금</t>
    <phoneticPr fontId="16" type="noConversion"/>
  </si>
  <si>
    <t>과년도수입</t>
    <phoneticPr fontId="16" type="noConversion"/>
  </si>
  <si>
    <t>과년도지출</t>
    <phoneticPr fontId="16" type="noConversion"/>
  </si>
  <si>
    <t>2023년 아이돌봄지원사업 잡수입 명세서</t>
    <phoneticPr fontId="16" type="noConversion"/>
  </si>
  <si>
    <t>비고</t>
    <phoneticPr fontId="16" type="noConversion"/>
  </si>
  <si>
    <t>반환예정인 
미사용잔액 제외</t>
    <phoneticPr fontId="16" type="noConversion"/>
  </si>
  <si>
    <t>반환금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</si>
</sst>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  <numFmt numFmtId="179" formatCode="#,##0_ ;[Red]\-#,##0\ "/>
  </numFmts>
  <fonts count="38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9"/>
      <color rgb="FF437FC1"/>
      <name val="굴림체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5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8">
    <xf numFmtId="0" fontId="0" fillId="0" borderId="0">
      <alignment vertical="center"/>
    </xf>
    <xf numFmtId="0" fontId="4" fillId="0" borderId="0"/>
    <xf numFmtId="176" fontId="4" fillId="0" borderId="0"/>
    <xf numFmtId="0" fontId="15" fillId="0" borderId="0">
      <alignment vertical="center"/>
    </xf>
    <xf numFmtId="0" fontId="5" fillId="0" borderId="0"/>
    <xf numFmtId="0" fontId="6" fillId="0" borderId="0">
      <alignment vertical="center"/>
    </xf>
    <xf numFmtId="41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5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/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9" fontId="3" fillId="0" borderId="0">
      <alignment vertical="center"/>
    </xf>
    <xf numFmtId="41" fontId="6" fillId="0" borderId="0">
      <alignment vertical="center"/>
    </xf>
    <xf numFmtId="177" fontId="22" fillId="0" borderId="0"/>
    <xf numFmtId="41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/>
    <xf numFmtId="41" fontId="6" fillId="0" borderId="0">
      <alignment vertical="center"/>
    </xf>
    <xf numFmtId="0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/>
    <xf numFmtId="41" fontId="6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3" fillId="0" borderId="0">
      <alignment vertical="center"/>
    </xf>
    <xf numFmtId="41" fontId="34" fillId="0" borderId="0" applyFont="0" applyFill="0" applyBorder="0" applyAlignment="0" applyProtection="0">
      <alignment vertical="center"/>
    </xf>
  </cellStyleXfs>
  <cellXfs count="884">
    <xf numFmtId="0" fontId="0" fillId="0" borderId="0" xfId="0" applyNumberFormat="1">
      <alignment vertical="center"/>
    </xf>
    <xf numFmtId="177" fontId="8" fillId="3" borderId="0" xfId="5" applyNumberFormat="1" applyFont="1" applyFill="1" applyAlignment="1">
      <alignment vertical="center"/>
    </xf>
    <xf numFmtId="41" fontId="8" fillId="3" borderId="0" xfId="6" applyNumberFormat="1" applyFont="1" applyFill="1" applyAlignment="1">
      <alignment horizontal="left" vertical="center" indent="1"/>
    </xf>
    <xf numFmtId="177" fontId="8" fillId="3" borderId="0" xfId="5" applyNumberFormat="1" applyFont="1" applyFill="1" applyAlignment="1">
      <alignment vertical="center" shrinkToFit="1"/>
    </xf>
    <xf numFmtId="177" fontId="8" fillId="3" borderId="0" xfId="5" applyNumberFormat="1" applyFont="1" applyFill="1" applyAlignment="1">
      <alignment horizontal="right" vertical="center"/>
    </xf>
    <xf numFmtId="177" fontId="9" fillId="3" borderId="6" xfId="5" applyNumberFormat="1" applyFont="1" applyFill="1" applyBorder="1" applyAlignment="1">
      <alignment horizontal="center" vertical="center"/>
    </xf>
    <xf numFmtId="41" fontId="9" fillId="3" borderId="6" xfId="6" applyNumberFormat="1" applyFont="1" applyFill="1" applyBorder="1" applyAlignment="1">
      <alignment horizontal="center" vertical="center"/>
    </xf>
    <xf numFmtId="177" fontId="9" fillId="3" borderId="6" xfId="5" applyNumberFormat="1" applyFont="1" applyFill="1" applyBorder="1" applyAlignment="1">
      <alignment horizontal="center" vertical="center" shrinkToFit="1"/>
    </xf>
    <xf numFmtId="177" fontId="9" fillId="3" borderId="7" xfId="5" applyNumberFormat="1" applyFont="1" applyFill="1" applyBorder="1" applyAlignment="1">
      <alignment horizontal="center" vertical="center"/>
    </xf>
    <xf numFmtId="177" fontId="8" fillId="3" borderId="6" xfId="5" applyNumberFormat="1" applyFont="1" applyFill="1" applyBorder="1" applyAlignment="1">
      <alignment horizontal="center" vertical="center" shrinkToFit="1"/>
    </xf>
    <xf numFmtId="177" fontId="8" fillId="3" borderId="7" xfId="5" applyNumberFormat="1" applyFont="1" applyFill="1" applyBorder="1" applyAlignment="1">
      <alignment horizontal="center" vertical="center"/>
    </xf>
    <xf numFmtId="0" fontId="8" fillId="0" borderId="5" xfId="5" applyNumberFormat="1" applyFont="1" applyBorder="1" applyAlignment="1">
      <alignment horizontal="center" vertical="center" wrapText="1"/>
    </xf>
    <xf numFmtId="41" fontId="9" fillId="3" borderId="6" xfId="6" applyNumberFormat="1" applyFont="1" applyFill="1" applyBorder="1" applyAlignment="1">
      <alignment horizontal="left" vertical="center" indent="1"/>
    </xf>
    <xf numFmtId="0" fontId="8" fillId="3" borderId="0" xfId="1" applyNumberFormat="1" applyFont="1" applyFill="1" applyAlignment="1">
      <alignment vertical="center"/>
    </xf>
    <xf numFmtId="0" fontId="8" fillId="3" borderId="0" xfId="1" applyNumberFormat="1" applyFont="1" applyFill="1" applyAlignment="1">
      <alignment horizontal="center" vertical="center"/>
    </xf>
    <xf numFmtId="0" fontId="8" fillId="3" borderId="0" xfId="1" applyNumberFormat="1" applyFont="1" applyFill="1" applyBorder="1" applyAlignment="1">
      <alignment vertical="center"/>
    </xf>
    <xf numFmtId="177" fontId="8" fillId="3" borderId="0" xfId="1" applyNumberFormat="1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center" vertical="center"/>
    </xf>
    <xf numFmtId="0" fontId="8" fillId="3" borderId="0" xfId="1" applyNumberFormat="1" applyFont="1" applyFill="1" applyBorder="1" applyAlignment="1">
      <alignment horizontal="right" vertical="center"/>
    </xf>
    <xf numFmtId="0" fontId="8" fillId="3" borderId="0" xfId="1" applyNumberFormat="1" applyFont="1" applyFill="1" applyAlignment="1">
      <alignment horizontal="left" vertical="center"/>
    </xf>
    <xf numFmtId="0" fontId="8" fillId="3" borderId="0" xfId="5" applyNumberFormat="1" applyFont="1" applyFill="1" applyAlignment="1">
      <alignment vertical="center"/>
    </xf>
    <xf numFmtId="0" fontId="8" fillId="3" borderId="0" xfId="5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center" vertical="center" shrinkToFit="1"/>
    </xf>
    <xf numFmtId="41" fontId="8" fillId="3" borderId="0" xfId="6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right" vertical="center" shrinkToFit="1"/>
    </xf>
    <xf numFmtId="0" fontId="8" fillId="3" borderId="0" xfId="5" applyNumberFormat="1" applyFont="1" applyFill="1" applyBorder="1" applyAlignment="1">
      <alignment horizontal="right" vertical="center"/>
    </xf>
    <xf numFmtId="0" fontId="9" fillId="3" borderId="0" xfId="5" applyNumberFormat="1" applyFont="1" applyFill="1" applyAlignment="1">
      <alignment vertical="center"/>
    </xf>
    <xf numFmtId="0" fontId="9" fillId="3" borderId="0" xfId="5" applyNumberFormat="1" applyFont="1" applyFill="1" applyBorder="1" applyAlignment="1">
      <alignment horizontal="center" vertical="center"/>
    </xf>
    <xf numFmtId="0" fontId="9" fillId="3" borderId="0" xfId="5" applyNumberFormat="1" applyFont="1" applyFill="1" applyBorder="1" applyAlignment="1">
      <alignment horizontal="center" vertical="center" shrinkToFit="1"/>
    </xf>
    <xf numFmtId="41" fontId="9" fillId="3" borderId="0" xfId="6" applyNumberFormat="1" applyFont="1" applyFill="1" applyBorder="1" applyAlignment="1">
      <alignment horizontal="center" vertical="center"/>
    </xf>
    <xf numFmtId="0" fontId="8" fillId="3" borderId="0" xfId="5" applyNumberFormat="1" applyFont="1" applyFill="1" applyAlignment="1">
      <alignment horizontal="center" vertical="center"/>
    </xf>
    <xf numFmtId="0" fontId="8" fillId="3" borderId="0" xfId="5" applyNumberFormat="1" applyFont="1" applyFill="1" applyAlignment="1">
      <alignment horizontal="center" vertical="center" shrinkToFit="1"/>
    </xf>
    <xf numFmtId="41" fontId="8" fillId="3" borderId="0" xfId="6" applyNumberFormat="1" applyFont="1" applyFill="1" applyAlignment="1">
      <alignment vertical="center"/>
    </xf>
    <xf numFmtId="0" fontId="8" fillId="3" borderId="0" xfId="5" applyNumberFormat="1" applyFont="1" applyFill="1" applyAlignment="1">
      <alignment vertical="center" shrinkToFit="1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0" fontId="8" fillId="0" borderId="0" xfId="5" applyNumberFormat="1" applyFont="1" applyBorder="1" applyAlignment="1">
      <alignment horizontal="center" vertical="center" shrinkToFit="1"/>
    </xf>
    <xf numFmtId="41" fontId="8" fillId="0" borderId="0" xfId="6" applyNumberFormat="1" applyFont="1" applyBorder="1" applyAlignment="1">
      <alignment horizontal="center" vertical="center"/>
    </xf>
    <xf numFmtId="0" fontId="8" fillId="0" borderId="0" xfId="5" applyNumberFormat="1" applyFont="1" applyAlignment="1">
      <alignment vertical="center" shrinkToFit="1"/>
    </xf>
    <xf numFmtId="0" fontId="8" fillId="0" borderId="0" xfId="5" applyNumberFormat="1" applyFont="1" applyBorder="1" applyAlignment="1">
      <alignment horizontal="right" vertical="center"/>
    </xf>
    <xf numFmtId="41" fontId="8" fillId="0" borderId="0" xfId="6" applyNumberFormat="1" applyFont="1" applyAlignment="1">
      <alignment vertical="center"/>
    </xf>
    <xf numFmtId="0" fontId="8" fillId="0" borderId="0" xfId="5" applyNumberFormat="1" applyFont="1" applyAlignment="1">
      <alignment vertical="center"/>
    </xf>
    <xf numFmtId="0" fontId="9" fillId="0" borderId="23" xfId="5" applyNumberFormat="1" applyFont="1" applyBorder="1" applyAlignment="1">
      <alignment horizontal="center" vertical="center"/>
    </xf>
    <xf numFmtId="0" fontId="9" fillId="0" borderId="6" xfId="5" applyNumberFormat="1" applyFont="1" applyBorder="1" applyAlignment="1">
      <alignment horizontal="center" vertical="center" shrinkToFit="1"/>
    </xf>
    <xf numFmtId="41" fontId="9" fillId="0" borderId="24" xfId="6" applyNumberFormat="1" applyFont="1" applyBorder="1" applyAlignment="1">
      <alignment horizontal="center" vertical="center"/>
    </xf>
    <xf numFmtId="0" fontId="9" fillId="0" borderId="7" xfId="5" applyNumberFormat="1" applyFont="1" applyBorder="1" applyAlignment="1">
      <alignment horizontal="center" vertical="center"/>
    </xf>
    <xf numFmtId="41" fontId="9" fillId="0" borderId="0" xfId="6" applyNumberFormat="1" applyFont="1" applyAlignment="1">
      <alignment vertical="center"/>
    </xf>
    <xf numFmtId="0" fontId="9" fillId="0" borderId="0" xfId="5" applyNumberFormat="1" applyFont="1" applyAlignment="1">
      <alignment vertical="center"/>
    </xf>
    <xf numFmtId="0" fontId="8" fillId="3" borderId="14" xfId="5" applyNumberFormat="1" applyFont="1" applyFill="1" applyBorder="1" applyAlignment="1">
      <alignment horizontal="center" vertical="center" wrapText="1"/>
    </xf>
    <xf numFmtId="3" fontId="8" fillId="3" borderId="14" xfId="5" applyNumberFormat="1" applyFont="1" applyFill="1" applyBorder="1" applyAlignment="1">
      <alignment horizontal="right" vertical="center"/>
    </xf>
    <xf numFmtId="0" fontId="8" fillId="0" borderId="14" xfId="5" applyNumberFormat="1" applyFont="1" applyBorder="1" applyAlignment="1">
      <alignment horizontal="center" vertical="center" shrinkToFit="1"/>
    </xf>
    <xf numFmtId="0" fontId="8" fillId="0" borderId="15" xfId="5" applyNumberFormat="1" applyFont="1" applyBorder="1" applyAlignment="1">
      <alignment horizontal="center" vertical="center"/>
    </xf>
    <xf numFmtId="0" fontId="8" fillId="3" borderId="1" xfId="5" applyNumberFormat="1" applyFont="1" applyFill="1" applyBorder="1" applyAlignment="1">
      <alignment horizontal="center" vertical="center" wrapText="1"/>
    </xf>
    <xf numFmtId="3" fontId="8" fillId="3" borderId="1" xfId="5" applyNumberFormat="1" applyFont="1" applyFill="1" applyBorder="1" applyAlignment="1">
      <alignment horizontal="right" vertical="center"/>
    </xf>
    <xf numFmtId="0" fontId="8" fillId="0" borderId="1" xfId="5" applyNumberFormat="1" applyFont="1" applyBorder="1" applyAlignment="1">
      <alignment horizontal="center" vertical="center" shrinkToFit="1"/>
    </xf>
    <xf numFmtId="0" fontId="8" fillId="0" borderId="2" xfId="5" applyNumberFormat="1" applyFont="1" applyBorder="1" applyAlignment="1">
      <alignment horizontal="center" vertical="center"/>
    </xf>
    <xf numFmtId="41" fontId="9" fillId="0" borderId="6" xfId="6" applyNumberFormat="1" applyFont="1" applyBorder="1" applyAlignment="1">
      <alignment horizontal="center" vertical="center"/>
    </xf>
    <xf numFmtId="0" fontId="8" fillId="0" borderId="6" xfId="5" applyNumberFormat="1" applyFont="1" applyBorder="1" applyAlignment="1">
      <alignment horizontal="center" vertical="center" shrinkToFit="1"/>
    </xf>
    <xf numFmtId="0" fontId="8" fillId="0" borderId="7" xfId="5" applyNumberFormat="1" applyFont="1" applyBorder="1" applyAlignment="1">
      <alignment horizontal="center" vertical="center"/>
    </xf>
    <xf numFmtId="0" fontId="8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horizontal="center" vertical="center" shrinkToFit="1"/>
    </xf>
    <xf numFmtId="0" fontId="0" fillId="0" borderId="0" xfId="5" applyNumberFormat="1" applyFont="1" applyAlignment="1">
      <alignment vertical="center" shrinkToFit="1"/>
    </xf>
    <xf numFmtId="177" fontId="11" fillId="3" borderId="27" xfId="4" applyNumberFormat="1" applyFont="1" applyFill="1" applyBorder="1" applyAlignment="1">
      <alignment horizontal="right" vertical="center" wrapText="1"/>
    </xf>
    <xf numFmtId="177" fontId="11" fillId="0" borderId="27" xfId="4" applyNumberFormat="1" applyFont="1" applyBorder="1" applyAlignment="1">
      <alignment horizontal="right" vertical="center" wrapText="1"/>
    </xf>
    <xf numFmtId="177" fontId="11" fillId="0" borderId="30" xfId="4" applyNumberFormat="1" applyFont="1" applyBorder="1" applyAlignment="1">
      <alignment horizontal="right" vertical="center" wrapText="1"/>
    </xf>
    <xf numFmtId="177" fontId="12" fillId="5" borderId="14" xfId="4" applyNumberFormat="1" applyFont="1" applyFill="1" applyBorder="1" applyAlignment="1" applyProtection="1">
      <alignment horizontal="right" vertical="center" wrapText="1"/>
    </xf>
    <xf numFmtId="177" fontId="8" fillId="3" borderId="2" xfId="5" applyNumberFormat="1" applyFont="1" applyFill="1" applyBorder="1" applyAlignment="1">
      <alignment horizontal="center" vertical="center"/>
    </xf>
    <xf numFmtId="0" fontId="3" fillId="0" borderId="0" xfId="13" applyNumberFormat="1">
      <alignment vertical="center"/>
    </xf>
    <xf numFmtId="49" fontId="8" fillId="3" borderId="0" xfId="16" applyNumberFormat="1" applyFont="1" applyFill="1" applyBorder="1" applyAlignment="1">
      <alignment horizontal="center" vertical="center" wrapText="1"/>
    </xf>
    <xf numFmtId="177" fontId="7" fillId="3" borderId="0" xfId="15" applyNumberFormat="1" applyFont="1" applyFill="1" applyBorder="1" applyAlignment="1">
      <alignment horizontal="right" vertical="center" wrapText="1"/>
    </xf>
    <xf numFmtId="49" fontId="7" fillId="3" borderId="0" xfId="15" applyNumberFormat="1" applyFont="1" applyFill="1" applyBorder="1" applyAlignment="1">
      <alignment horizontal="center" vertical="center" wrapText="1"/>
    </xf>
    <xf numFmtId="0" fontId="8" fillId="10" borderId="1" xfId="1" applyNumberFormat="1" applyFont="1" applyFill="1" applyBorder="1" applyAlignment="1">
      <alignment horizontal="center" vertical="center"/>
    </xf>
    <xf numFmtId="49" fontId="8" fillId="3" borderId="7" xfId="16" applyNumberFormat="1" applyFont="1" applyFill="1" applyBorder="1" applyAlignment="1">
      <alignment horizontal="center" vertical="center" wrapText="1"/>
    </xf>
    <xf numFmtId="0" fontId="8" fillId="10" borderId="9" xfId="1" applyNumberFormat="1" applyFont="1" applyFill="1" applyBorder="1" applyAlignment="1">
      <alignment horizontal="center" vertical="center"/>
    </xf>
    <xf numFmtId="49" fontId="8" fillId="10" borderId="1" xfId="15" applyNumberFormat="1" applyFont="1" applyFill="1" applyBorder="1" applyAlignment="1">
      <alignment horizontal="center" vertical="center" wrapText="1"/>
    </xf>
    <xf numFmtId="0" fontId="8" fillId="10" borderId="0" xfId="1" applyNumberFormat="1" applyFont="1" applyFill="1" applyAlignment="1">
      <alignment horizontal="center" vertical="center"/>
    </xf>
    <xf numFmtId="0" fontId="13" fillId="3" borderId="33" xfId="13" applyNumberFormat="1" applyFont="1" applyFill="1" applyBorder="1" applyAlignment="1">
      <alignment horizontal="center" vertical="center" wrapText="1"/>
    </xf>
    <xf numFmtId="0" fontId="3" fillId="10" borderId="0" xfId="13" applyNumberFormat="1" applyFill="1">
      <alignment vertical="center"/>
    </xf>
    <xf numFmtId="177" fontId="3" fillId="0" borderId="0" xfId="13" applyNumberFormat="1">
      <alignment vertical="center"/>
    </xf>
    <xf numFmtId="41" fontId="8" fillId="10" borderId="1" xfId="2" applyNumberFormat="1" applyFont="1" applyFill="1" applyBorder="1" applyAlignment="1">
      <alignment horizontal="left" vertical="center" indent="1"/>
    </xf>
    <xf numFmtId="41" fontId="17" fillId="10" borderId="1" xfId="18" applyNumberFormat="1" applyFont="1" applyFill="1" applyBorder="1" applyAlignment="1">
      <alignment horizontal="left" vertical="center" wrapText="1" indent="1"/>
    </xf>
    <xf numFmtId="177" fontId="12" fillId="4" borderId="76" xfId="4" applyNumberFormat="1" applyFont="1" applyFill="1" applyBorder="1" applyAlignment="1">
      <alignment horizontal="right" vertical="center" wrapText="1"/>
    </xf>
    <xf numFmtId="177" fontId="12" fillId="4" borderId="24" xfId="4" applyNumberFormat="1" applyFont="1" applyFill="1" applyBorder="1" applyAlignment="1">
      <alignment horizontal="right" vertical="center" wrapText="1"/>
    </xf>
    <xf numFmtId="49" fontId="12" fillId="4" borderId="41" xfId="4" applyNumberFormat="1" applyFont="1" applyFill="1" applyBorder="1" applyAlignment="1">
      <alignment horizontal="center" vertical="center" wrapText="1"/>
    </xf>
    <xf numFmtId="177" fontId="12" fillId="4" borderId="87" xfId="4" applyNumberFormat="1" applyFont="1" applyFill="1" applyBorder="1" applyAlignment="1">
      <alignment horizontal="right" vertical="center" wrapText="1"/>
    </xf>
    <xf numFmtId="177" fontId="12" fillId="4" borderId="41" xfId="4" applyNumberFormat="1" applyFont="1" applyFill="1" applyBorder="1" applyAlignment="1">
      <alignment horizontal="right" vertical="center" wrapText="1"/>
    </xf>
    <xf numFmtId="49" fontId="23" fillId="3" borderId="79" xfId="4" applyNumberFormat="1" applyFont="1" applyFill="1" applyBorder="1" applyAlignment="1">
      <alignment horizontal="center" vertical="center" wrapText="1"/>
    </xf>
    <xf numFmtId="177" fontId="23" fillId="3" borderId="34" xfId="4" applyNumberFormat="1" applyFont="1" applyFill="1" applyBorder="1" applyAlignment="1">
      <alignment horizontal="right" vertical="center" wrapText="1"/>
    </xf>
    <xf numFmtId="177" fontId="23" fillId="3" borderId="35" xfId="4" applyNumberFormat="1" applyFont="1" applyFill="1" applyBorder="1" applyAlignment="1">
      <alignment horizontal="right" vertical="center" wrapText="1"/>
    </xf>
    <xf numFmtId="49" fontId="23" fillId="3" borderId="39" xfId="4" applyNumberFormat="1" applyFont="1" applyFill="1" applyBorder="1" applyAlignment="1">
      <alignment horizontal="center" vertical="center" wrapText="1"/>
    </xf>
    <xf numFmtId="177" fontId="23" fillId="3" borderId="27" xfId="4" applyNumberFormat="1" applyFont="1" applyFill="1" applyBorder="1" applyAlignment="1">
      <alignment horizontal="right" vertical="center" wrapText="1"/>
    </xf>
    <xf numFmtId="49" fontId="23" fillId="9" borderId="39" xfId="4" applyNumberFormat="1" applyFont="1" applyFill="1" applyBorder="1" applyAlignment="1">
      <alignment horizontal="center" vertical="center" wrapText="1"/>
    </xf>
    <xf numFmtId="177" fontId="23" fillId="9" borderId="27" xfId="4" applyNumberFormat="1" applyFont="1" applyFill="1" applyBorder="1" applyAlignment="1">
      <alignment horizontal="right" vertical="center" wrapText="1"/>
    </xf>
    <xf numFmtId="177" fontId="23" fillId="9" borderId="35" xfId="4" applyNumberFormat="1" applyFont="1" applyFill="1" applyBorder="1" applyAlignment="1">
      <alignment horizontal="right" vertical="center" wrapText="1"/>
    </xf>
    <xf numFmtId="177" fontId="23" fillId="0" borderId="34" xfId="4" applyNumberFormat="1" applyFont="1" applyFill="1" applyBorder="1" applyAlignment="1">
      <alignment horizontal="right" vertical="center" wrapText="1"/>
    </xf>
    <xf numFmtId="49" fontId="23" fillId="8" borderId="39" xfId="4" applyNumberFormat="1" applyFont="1" applyFill="1" applyBorder="1" applyAlignment="1">
      <alignment horizontal="center" vertical="center" wrapText="1"/>
    </xf>
    <xf numFmtId="177" fontId="23" fillId="8" borderId="27" xfId="4" applyNumberFormat="1" applyFont="1" applyFill="1" applyBorder="1" applyAlignment="1">
      <alignment horizontal="right" vertical="center" wrapText="1"/>
    </xf>
    <xf numFmtId="177" fontId="23" fillId="8" borderId="30" xfId="4" applyNumberFormat="1" applyFont="1" applyFill="1" applyBorder="1" applyAlignment="1">
      <alignment horizontal="right" vertical="center" wrapText="1"/>
    </xf>
    <xf numFmtId="49" fontId="23" fillId="12" borderId="39" xfId="4" applyNumberFormat="1" applyFont="1" applyFill="1" applyBorder="1" applyAlignment="1">
      <alignment horizontal="center" vertical="center" wrapText="1"/>
    </xf>
    <xf numFmtId="177" fontId="23" fillId="12" borderId="27" xfId="4" applyNumberFormat="1" applyFont="1" applyFill="1" applyBorder="1" applyAlignment="1">
      <alignment horizontal="right" vertical="center" wrapText="1"/>
    </xf>
    <xf numFmtId="177" fontId="23" fillId="12" borderId="34" xfId="4" applyNumberFormat="1" applyFont="1" applyFill="1" applyBorder="1" applyAlignment="1">
      <alignment horizontal="right" vertical="center" wrapText="1"/>
    </xf>
    <xf numFmtId="177" fontId="23" fillId="12" borderId="30" xfId="4" applyNumberFormat="1" applyFont="1" applyFill="1" applyBorder="1" applyAlignment="1">
      <alignment horizontal="right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3" borderId="63" xfId="4" applyNumberFormat="1" applyFont="1" applyFill="1" applyBorder="1" applyAlignment="1">
      <alignment horizontal="center" vertical="center" wrapText="1"/>
    </xf>
    <xf numFmtId="49" fontId="23" fillId="3" borderId="84" xfId="4" applyNumberFormat="1" applyFont="1" applyFill="1" applyBorder="1" applyAlignment="1">
      <alignment horizontal="center" vertical="center" wrapText="1"/>
    </xf>
    <xf numFmtId="49" fontId="23" fillId="3" borderId="54" xfId="4" applyNumberFormat="1" applyFont="1" applyFill="1" applyBorder="1" applyAlignment="1">
      <alignment vertical="center" wrapText="1"/>
    </xf>
    <xf numFmtId="49" fontId="23" fillId="3" borderId="58" xfId="4" applyNumberFormat="1" applyFont="1" applyFill="1" applyBorder="1" applyAlignment="1">
      <alignment vertical="center" wrapText="1"/>
    </xf>
    <xf numFmtId="177" fontId="23" fillId="3" borderId="30" xfId="4" applyNumberFormat="1" applyFont="1" applyFill="1" applyBorder="1" applyAlignment="1">
      <alignment horizontal="right" vertical="center" wrapText="1"/>
    </xf>
    <xf numFmtId="0" fontId="23" fillId="6" borderId="50" xfId="4" applyNumberFormat="1" applyFont="1" applyFill="1" applyBorder="1" applyAlignment="1">
      <alignment horizontal="center" vertical="center" wrapText="1"/>
    </xf>
    <xf numFmtId="49" fontId="23" fillId="6" borderId="39" xfId="4" applyNumberFormat="1" applyFont="1" applyFill="1" applyBorder="1" applyAlignment="1">
      <alignment horizontal="center" vertical="center" wrapText="1"/>
    </xf>
    <xf numFmtId="177" fontId="23" fillId="6" borderId="27" xfId="4" applyNumberFormat="1" applyFont="1" applyFill="1" applyBorder="1" applyAlignment="1">
      <alignment horizontal="right" vertical="center" wrapText="1"/>
    </xf>
    <xf numFmtId="177" fontId="23" fillId="6" borderId="35" xfId="4" applyNumberFormat="1" applyFont="1" applyFill="1" applyBorder="1" applyAlignment="1">
      <alignment horizontal="right" vertical="center" wrapText="1"/>
    </xf>
    <xf numFmtId="0" fontId="23" fillId="6" borderId="8" xfId="4" applyNumberFormat="1" applyFont="1" applyFill="1" applyBorder="1" applyAlignment="1">
      <alignment horizontal="center" vertical="center" wrapText="1"/>
    </xf>
    <xf numFmtId="0" fontId="24" fillId="6" borderId="51" xfId="4" applyNumberFormat="1" applyFont="1" applyFill="1" applyBorder="1" applyAlignment="1">
      <alignment horizontal="center" vertical="center" wrapText="1"/>
    </xf>
    <xf numFmtId="177" fontId="23" fillId="6" borderId="30" xfId="4" applyNumberFormat="1" applyFont="1" applyFill="1" applyBorder="1" applyAlignment="1">
      <alignment horizontal="right" vertical="center" wrapText="1"/>
    </xf>
    <xf numFmtId="49" fontId="23" fillId="3" borderId="54" xfId="20" applyNumberFormat="1" applyFont="1" applyFill="1" applyBorder="1" applyAlignment="1">
      <alignment vertical="center" wrapText="1"/>
    </xf>
    <xf numFmtId="49" fontId="23" fillId="3" borderId="54" xfId="4" applyNumberFormat="1" applyFont="1" applyFill="1" applyBorder="1" applyAlignment="1">
      <alignment horizontal="center" vertical="center" wrapText="1"/>
    </xf>
    <xf numFmtId="49" fontId="23" fillId="7" borderId="63" xfId="4" applyNumberFormat="1" applyFont="1" applyFill="1" applyBorder="1" applyAlignment="1">
      <alignment horizontal="center" vertical="center" wrapText="1"/>
    </xf>
    <xf numFmtId="49" fontId="23" fillId="7" borderId="39" xfId="4" applyNumberFormat="1" applyFont="1" applyFill="1" applyBorder="1" applyAlignment="1">
      <alignment horizontal="center" vertical="center" wrapText="1"/>
    </xf>
    <xf numFmtId="177" fontId="23" fillId="7" borderId="27" xfId="4" applyNumberFormat="1" applyFont="1" applyFill="1" applyBorder="1" applyAlignment="1">
      <alignment horizontal="right" vertical="center" wrapText="1"/>
    </xf>
    <xf numFmtId="177" fontId="23" fillId="7" borderId="35" xfId="4" applyNumberFormat="1" applyFont="1" applyFill="1" applyBorder="1" applyAlignment="1">
      <alignment horizontal="right" vertical="center" wrapText="1"/>
    </xf>
    <xf numFmtId="0" fontId="23" fillId="3" borderId="58" xfId="4" applyNumberFormat="1" applyFont="1" applyFill="1" applyBorder="1" applyAlignment="1">
      <alignment horizontal="center" vertical="center" wrapText="1"/>
    </xf>
    <xf numFmtId="49" fontId="23" fillId="7" borderId="84" xfId="4" applyNumberFormat="1" applyFont="1" applyFill="1" applyBorder="1" applyAlignment="1">
      <alignment horizontal="center" vertical="center" wrapText="1"/>
    </xf>
    <xf numFmtId="0" fontId="23" fillId="3" borderId="54" xfId="4" applyNumberFormat="1" applyFont="1" applyFill="1" applyBorder="1" applyAlignment="1">
      <alignment vertical="top" wrapText="1"/>
    </xf>
    <xf numFmtId="0" fontId="23" fillId="3" borderId="58" xfId="4" applyNumberFormat="1" applyFont="1" applyFill="1" applyBorder="1" applyAlignment="1">
      <alignment vertical="top" wrapText="1"/>
    </xf>
    <xf numFmtId="0" fontId="23" fillId="3" borderId="54" xfId="4" applyNumberFormat="1" applyFont="1" applyFill="1" applyBorder="1" applyAlignment="1">
      <alignment vertical="center" wrapText="1"/>
    </xf>
    <xf numFmtId="0" fontId="23" fillId="3" borderId="58" xfId="4" applyNumberFormat="1" applyFont="1" applyFill="1" applyBorder="1" applyAlignment="1">
      <alignment vertical="center" wrapText="1"/>
    </xf>
    <xf numFmtId="177" fontId="23" fillId="0" borderId="27" xfId="4" applyNumberFormat="1" applyFont="1" applyFill="1" applyBorder="1" applyAlignment="1">
      <alignment horizontal="right" vertical="center" wrapText="1"/>
    </xf>
    <xf numFmtId="177" fontId="23" fillId="10" borderId="35" xfId="4" applyNumberFormat="1" applyFont="1" applyFill="1" applyBorder="1" applyAlignment="1">
      <alignment horizontal="right" vertical="center" wrapText="1"/>
    </xf>
    <xf numFmtId="177" fontId="23" fillId="10" borderId="27" xfId="4" applyNumberFormat="1" applyFont="1" applyFill="1" applyBorder="1" applyAlignment="1">
      <alignment horizontal="right" vertical="center" wrapText="1"/>
    </xf>
    <xf numFmtId="177" fontId="23" fillId="7" borderId="30" xfId="4" applyNumberFormat="1" applyFont="1" applyFill="1" applyBorder="1" applyAlignment="1">
      <alignment horizontal="right" vertical="center" wrapText="1"/>
    </xf>
    <xf numFmtId="0" fontId="23" fillId="3" borderId="39" xfId="4" applyNumberFormat="1" applyFont="1" applyFill="1" applyBorder="1" applyAlignment="1">
      <alignment vertical="top" wrapText="1"/>
    </xf>
    <xf numFmtId="49" fontId="23" fillId="11" borderId="39" xfId="4" applyNumberFormat="1" applyFont="1" applyFill="1" applyBorder="1" applyAlignment="1">
      <alignment horizontal="center" vertical="center" wrapText="1"/>
    </xf>
    <xf numFmtId="177" fontId="23" fillId="11" borderId="27" xfId="4" applyNumberFormat="1" applyFont="1" applyFill="1" applyBorder="1" applyAlignment="1">
      <alignment horizontal="right" vertical="center" wrapText="1"/>
    </xf>
    <xf numFmtId="177" fontId="23" fillId="11" borderId="30" xfId="4" applyNumberFormat="1" applyFont="1" applyFill="1" applyBorder="1" applyAlignment="1">
      <alignment horizontal="right" vertical="center" wrapText="1"/>
    </xf>
    <xf numFmtId="49" fontId="23" fillId="10" borderId="39" xfId="4" applyNumberFormat="1" applyFont="1" applyFill="1" applyBorder="1" applyAlignment="1">
      <alignment horizontal="center" vertical="center" wrapText="1"/>
    </xf>
    <xf numFmtId="0" fontId="23" fillId="3" borderId="68" xfId="4" applyNumberFormat="1" applyFont="1" applyFill="1" applyBorder="1" applyAlignment="1">
      <alignment horizontal="center" vertical="center" wrapText="1"/>
    </xf>
    <xf numFmtId="49" fontId="23" fillId="6" borderId="54" xfId="4" applyNumberFormat="1" applyFont="1" applyFill="1" applyBorder="1" applyAlignment="1">
      <alignment horizontal="center" vertical="center" wrapText="1"/>
    </xf>
    <xf numFmtId="177" fontId="23" fillId="6" borderId="37" xfId="4" applyNumberFormat="1" applyFont="1" applyFill="1" applyBorder="1" applyAlignment="1">
      <alignment horizontal="right" vertical="center" wrapText="1"/>
    </xf>
    <xf numFmtId="177" fontId="23" fillId="6" borderId="63" xfId="4" applyNumberFormat="1" applyFont="1" applyFill="1" applyBorder="1" applyAlignment="1">
      <alignment horizontal="right" vertical="center" wrapText="1"/>
    </xf>
    <xf numFmtId="0" fontId="26" fillId="0" borderId="0" xfId="13" applyNumberFormat="1" applyFont="1" applyBorder="1" applyAlignment="1">
      <alignment vertical="center"/>
    </xf>
    <xf numFmtId="0" fontId="26" fillId="0" borderId="0" xfId="13" applyNumberFormat="1" applyFont="1" applyBorder="1" applyAlignment="1">
      <alignment horizontal="right" vertical="center"/>
    </xf>
    <xf numFmtId="0" fontId="9" fillId="3" borderId="91" xfId="5" applyNumberFormat="1" applyFont="1" applyFill="1" applyBorder="1" applyAlignment="1">
      <alignment horizontal="center" vertical="center" shrinkToFit="1"/>
    </xf>
    <xf numFmtId="41" fontId="9" fillId="3" borderId="91" xfId="6" applyNumberFormat="1" applyFont="1" applyFill="1" applyBorder="1" applyAlignment="1">
      <alignment horizontal="center" vertical="center"/>
    </xf>
    <xf numFmtId="0" fontId="9" fillId="3" borderId="92" xfId="5" applyNumberFormat="1" applyFont="1" applyFill="1" applyBorder="1" applyAlignment="1">
      <alignment horizontal="center" vertical="center"/>
    </xf>
    <xf numFmtId="0" fontId="10" fillId="3" borderId="31" xfId="13" applyNumberFormat="1" applyFont="1" applyFill="1" applyBorder="1" applyAlignment="1">
      <alignment horizontal="center" vertical="center" wrapText="1"/>
    </xf>
    <xf numFmtId="0" fontId="10" fillId="3" borderId="32" xfId="13" applyNumberFormat="1" applyFont="1" applyFill="1" applyBorder="1" applyAlignment="1">
      <alignment horizontal="center" vertical="center" wrapText="1"/>
    </xf>
    <xf numFmtId="41" fontId="9" fillId="10" borderId="1" xfId="2" applyNumberFormat="1" applyFont="1" applyFill="1" applyBorder="1" applyAlignment="1">
      <alignment horizontal="left" vertical="center" indent="1"/>
    </xf>
    <xf numFmtId="0" fontId="10" fillId="3" borderId="33" xfId="13" applyNumberFormat="1" applyFont="1" applyFill="1" applyBorder="1" applyAlignment="1">
      <alignment horizontal="center" vertical="center" wrapText="1"/>
    </xf>
    <xf numFmtId="177" fontId="12" fillId="4" borderId="3" xfId="4" applyNumberFormat="1" applyFont="1" applyFill="1" applyBorder="1" applyAlignment="1">
      <alignment horizontal="right" vertical="center" wrapText="1"/>
    </xf>
    <xf numFmtId="177" fontId="12" fillId="4" borderId="4" xfId="4" applyNumberFormat="1" applyFont="1" applyFill="1" applyBorder="1" applyAlignment="1">
      <alignment horizontal="right" vertical="center" wrapText="1"/>
    </xf>
    <xf numFmtId="177" fontId="12" fillId="5" borderId="1" xfId="4" applyNumberFormat="1" applyFont="1" applyFill="1" applyBorder="1" applyAlignment="1" applyProtection="1">
      <alignment horizontal="right" vertical="center" wrapText="1"/>
    </xf>
    <xf numFmtId="177" fontId="12" fillId="5" borderId="3" xfId="4" applyNumberFormat="1" applyFont="1" applyFill="1" applyBorder="1" applyAlignment="1" applyProtection="1">
      <alignment horizontal="right" vertical="center" wrapText="1"/>
    </xf>
    <xf numFmtId="49" fontId="12" fillId="4" borderId="76" xfId="4" applyNumberFormat="1" applyFont="1" applyFill="1" applyBorder="1" applyAlignment="1">
      <alignment horizontal="center" vertical="center" wrapText="1"/>
    </xf>
    <xf numFmtId="177" fontId="8" fillId="3" borderId="51" xfId="5" applyNumberFormat="1" applyFont="1" applyFill="1" applyBorder="1" applyAlignment="1">
      <alignment horizontal="center" vertical="center" shrinkToFit="1"/>
    </xf>
    <xf numFmtId="49" fontId="8" fillId="0" borderId="1" xfId="15" applyNumberFormat="1" applyFont="1" applyFill="1" applyBorder="1" applyAlignment="1">
      <alignment horizontal="center" vertical="center" wrapText="1"/>
    </xf>
    <xf numFmtId="177" fontId="12" fillId="4" borderId="91" xfId="4" applyNumberFormat="1" applyFont="1" applyFill="1" applyBorder="1" applyAlignment="1">
      <alignment horizontal="right" vertical="center" wrapText="1"/>
    </xf>
    <xf numFmtId="177" fontId="12" fillId="4" borderId="92" xfId="4" applyNumberFormat="1" applyFont="1" applyFill="1" applyBorder="1" applyAlignment="1">
      <alignment horizontal="right" vertical="center" wrapText="1"/>
    </xf>
    <xf numFmtId="49" fontId="12" fillId="4" borderId="45" xfId="4" applyNumberFormat="1" applyFont="1" applyFill="1" applyBorder="1" applyAlignment="1">
      <alignment horizontal="center" vertical="center" wrapText="1"/>
    </xf>
    <xf numFmtId="177" fontId="12" fillId="4" borderId="19" xfId="4" applyNumberFormat="1" applyFont="1" applyFill="1" applyBorder="1" applyAlignment="1">
      <alignment horizontal="right" vertical="center" wrapText="1"/>
    </xf>
    <xf numFmtId="177" fontId="12" fillId="4" borderId="20" xfId="4" applyNumberFormat="1" applyFont="1" applyFill="1" applyBorder="1" applyAlignment="1">
      <alignment horizontal="right" vertical="center" wrapText="1"/>
    </xf>
    <xf numFmtId="0" fontId="28" fillId="0" borderId="1" xfId="20" applyNumberFormat="1" applyFont="1" applyFill="1" applyBorder="1" applyAlignment="1" applyProtection="1">
      <alignment horizontal="distributed" vertical="center" wrapText="1" shrinkToFit="1"/>
    </xf>
    <xf numFmtId="49" fontId="11" fillId="15" borderId="27" xfId="4" applyNumberFormat="1" applyFont="1" applyFill="1" applyBorder="1" applyAlignment="1">
      <alignment horizontal="center" vertical="center" wrapText="1"/>
    </xf>
    <xf numFmtId="49" fontId="11" fillId="15" borderId="31" xfId="4" applyNumberFormat="1" applyFont="1" applyFill="1" applyBorder="1" applyAlignment="1">
      <alignment horizontal="center" vertical="center" wrapText="1"/>
    </xf>
    <xf numFmtId="49" fontId="23" fillId="0" borderId="39" xfId="4" applyNumberFormat="1" applyFont="1" applyBorder="1" applyAlignment="1">
      <alignment horizontal="center" vertical="center" wrapText="1"/>
    </xf>
    <xf numFmtId="177" fontId="28" fillId="3" borderId="123" xfId="5" applyNumberFormat="1" applyFont="1" applyFill="1" applyBorder="1" applyAlignment="1">
      <alignment horizontal="center" vertical="center"/>
    </xf>
    <xf numFmtId="177" fontId="28" fillId="3" borderId="14" xfId="5" applyNumberFormat="1" applyFont="1" applyFill="1" applyBorder="1" applyAlignment="1">
      <alignment horizontal="center" vertical="center"/>
    </xf>
    <xf numFmtId="177" fontId="28" fillId="3" borderId="14" xfId="5" applyNumberFormat="1" applyFont="1" applyFill="1" applyBorder="1" applyAlignment="1">
      <alignment horizontal="center" vertical="center" shrinkToFit="1"/>
    </xf>
    <xf numFmtId="177" fontId="29" fillId="3" borderId="29" xfId="5" applyNumberFormat="1" applyFont="1" applyFill="1" applyBorder="1" applyAlignment="1">
      <alignment horizontal="center" vertical="center"/>
    </xf>
    <xf numFmtId="178" fontId="28" fillId="0" borderId="1" xfId="14" applyNumberFormat="1" applyFont="1" applyFill="1" applyBorder="1" applyAlignment="1">
      <alignment horizontal="right" vertical="center"/>
    </xf>
    <xf numFmtId="49" fontId="11" fillId="0" borderId="133" xfId="4" applyNumberFormat="1" applyFont="1" applyBorder="1" applyAlignment="1">
      <alignment horizontal="center" vertical="center" wrapText="1"/>
    </xf>
    <xf numFmtId="49" fontId="11" fillId="0" borderId="134" xfId="4" applyNumberFormat="1" applyFont="1" applyBorder="1" applyAlignment="1">
      <alignment horizontal="center" vertical="center" wrapText="1"/>
    </xf>
    <xf numFmtId="177" fontId="28" fillId="0" borderId="1" xfId="14" applyNumberFormat="1" applyFont="1" applyFill="1" applyBorder="1" applyAlignment="1">
      <alignment horizontal="right" vertical="center"/>
    </xf>
    <xf numFmtId="49" fontId="8" fillId="10" borderId="2" xfId="16" applyNumberFormat="1" applyFont="1" applyFill="1" applyBorder="1" applyAlignment="1">
      <alignment horizontal="center" vertical="center" wrapText="1"/>
    </xf>
    <xf numFmtId="49" fontId="8" fillId="0" borderId="2" xfId="16" applyNumberFormat="1" applyFont="1" applyFill="1" applyBorder="1" applyAlignment="1">
      <alignment horizontal="center" vertical="center" wrapText="1"/>
    </xf>
    <xf numFmtId="0" fontId="28" fillId="10" borderId="1" xfId="20" applyNumberFormat="1" applyFont="1" applyFill="1" applyBorder="1" applyAlignment="1" applyProtection="1">
      <alignment horizontal="distributed" vertical="center" wrapText="1" shrinkToFit="1"/>
    </xf>
    <xf numFmtId="177" fontId="28" fillId="10" borderId="1" xfId="14" applyNumberFormat="1" applyFont="1" applyFill="1" applyBorder="1" applyAlignment="1">
      <alignment horizontal="right" vertical="center"/>
    </xf>
    <xf numFmtId="177" fontId="28" fillId="0" borderId="3" xfId="14" applyNumberFormat="1" applyFont="1" applyFill="1" applyBorder="1" applyAlignment="1">
      <alignment horizontal="right" vertical="center"/>
    </xf>
    <xf numFmtId="178" fontId="28" fillId="0" borderId="3" xfId="14" applyNumberFormat="1" applyFont="1" applyFill="1" applyBorder="1" applyAlignment="1">
      <alignment horizontal="right" vertical="center"/>
    </xf>
    <xf numFmtId="0" fontId="8" fillId="10" borderId="1" xfId="1" applyFont="1" applyFill="1" applyBorder="1" applyAlignment="1">
      <alignment horizontal="center" vertical="center"/>
    </xf>
    <xf numFmtId="49" fontId="8" fillId="3" borderId="0" xfId="5" applyNumberFormat="1" applyFont="1" applyFill="1" applyBorder="1" applyAlignment="1">
      <alignment horizontal="center" vertical="center" wrapText="1"/>
    </xf>
    <xf numFmtId="49" fontId="9" fillId="3" borderId="0" xfId="5" applyNumberFormat="1" applyFont="1" applyFill="1" applyBorder="1" applyAlignment="1">
      <alignment horizontal="center" vertical="center" shrinkToFit="1"/>
    </xf>
    <xf numFmtId="177" fontId="8" fillId="3" borderId="0" xfId="5" applyNumberFormat="1" applyFont="1" applyFill="1" applyBorder="1" applyAlignment="1">
      <alignment horizontal="right" vertical="center" wrapText="1"/>
    </xf>
    <xf numFmtId="0" fontId="28" fillId="3" borderId="17" xfId="5" applyNumberFormat="1" applyFont="1" applyFill="1" applyBorder="1" applyAlignment="1">
      <alignment horizontal="center" vertical="center" shrinkToFit="1"/>
    </xf>
    <xf numFmtId="0" fontId="8" fillId="3" borderId="137" xfId="5" applyNumberFormat="1" applyFont="1" applyFill="1" applyBorder="1" applyAlignment="1">
      <alignment vertical="center"/>
    </xf>
    <xf numFmtId="49" fontId="23" fillId="0" borderId="54" xfId="4" applyNumberFormat="1" applyFont="1" applyBorder="1" applyAlignment="1">
      <alignment horizontal="center" vertical="center" wrapText="1"/>
    </xf>
    <xf numFmtId="177" fontId="12" fillId="5" borderId="15" xfId="4" applyNumberFormat="1" applyFont="1" applyFill="1" applyBorder="1" applyAlignment="1" applyProtection="1">
      <alignment horizontal="right" vertical="center" wrapText="1"/>
    </xf>
    <xf numFmtId="177" fontId="12" fillId="5" borderId="4" xfId="4" applyNumberFormat="1" applyFont="1" applyFill="1" applyBorder="1" applyAlignment="1" applyProtection="1">
      <alignment horizontal="right" vertical="center" wrapText="1"/>
    </xf>
    <xf numFmtId="0" fontId="8" fillId="0" borderId="0" xfId="20" applyNumberFormat="1" applyFont="1">
      <alignment vertical="center"/>
    </xf>
    <xf numFmtId="177" fontId="8" fillId="3" borderId="0" xfId="5" applyNumberFormat="1" applyFont="1" applyFill="1" applyAlignment="1">
      <alignment horizontal="center" vertical="center"/>
    </xf>
    <xf numFmtId="177" fontId="3" fillId="0" borderId="0" xfId="13" applyNumberFormat="1">
      <alignment vertical="center"/>
    </xf>
    <xf numFmtId="0" fontId="13" fillId="3" borderId="31" xfId="13" applyNumberFormat="1" applyFont="1" applyFill="1" applyBorder="1" applyAlignment="1">
      <alignment horizontal="center" vertical="center" wrapText="1"/>
    </xf>
    <xf numFmtId="49" fontId="11" fillId="0" borderId="37" xfId="4" applyNumberFormat="1" applyFont="1" applyBorder="1" applyAlignment="1">
      <alignment horizontal="center" vertical="center" wrapText="1"/>
    </xf>
    <xf numFmtId="49" fontId="11" fillId="0" borderId="27" xfId="4" applyNumberFormat="1" applyFont="1" applyBorder="1" applyAlignment="1">
      <alignment horizontal="center" vertical="center" wrapText="1"/>
    </xf>
    <xf numFmtId="49" fontId="12" fillId="5" borderId="13" xfId="4" applyNumberFormat="1" applyFont="1" applyFill="1" applyBorder="1" applyAlignment="1">
      <alignment horizontal="center" vertical="center" wrapText="1"/>
    </xf>
    <xf numFmtId="49" fontId="12" fillId="5" borderId="9" xfId="4" applyNumberFormat="1" applyFont="1" applyFill="1" applyBorder="1" applyAlignment="1">
      <alignment horizontal="center" vertical="center" wrapText="1"/>
    </xf>
    <xf numFmtId="49" fontId="12" fillId="5" borderId="16" xfId="4" applyNumberFormat="1" applyFont="1" applyFill="1" applyBorder="1" applyAlignment="1">
      <alignment horizontal="center" vertical="center" wrapText="1"/>
    </xf>
    <xf numFmtId="177" fontId="9" fillId="3" borderId="23" xfId="5" applyNumberFormat="1" applyFont="1" applyFill="1" applyBorder="1" applyAlignment="1">
      <alignment horizontal="center" vertical="center"/>
    </xf>
    <xf numFmtId="178" fontId="28" fillId="10" borderId="1" xfId="14" applyNumberFormat="1" applyFont="1" applyFill="1" applyBorder="1" applyAlignment="1">
      <alignment horizontal="right" vertical="center"/>
    </xf>
    <xf numFmtId="0" fontId="0" fillId="0" borderId="0" xfId="20" applyNumberFormat="1" applyFont="1">
      <alignment vertical="center"/>
    </xf>
    <xf numFmtId="177" fontId="0" fillId="0" borderId="0" xfId="20" applyNumberFormat="1" applyFont="1">
      <alignment vertical="center"/>
    </xf>
    <xf numFmtId="41" fontId="0" fillId="0" borderId="0" xfId="20" applyNumberFormat="1" applyFont="1">
      <alignment vertical="center"/>
    </xf>
    <xf numFmtId="177" fontId="0" fillId="0" borderId="0" xfId="20" applyNumberFormat="1" applyFont="1" applyAlignment="1">
      <alignment horizontal="right" vertical="center"/>
    </xf>
    <xf numFmtId="177" fontId="8" fillId="2" borderId="1" xfId="20" applyNumberFormat="1" applyFont="1" applyFill="1" applyBorder="1" applyAlignment="1">
      <alignment horizontal="center" vertical="center"/>
    </xf>
    <xf numFmtId="0" fontId="8" fillId="2" borderId="1" xfId="20" applyNumberFormat="1" applyFont="1" applyFill="1" applyBorder="1" applyAlignment="1">
      <alignment horizontal="center" vertical="center"/>
    </xf>
    <xf numFmtId="177" fontId="8" fillId="2" borderId="97" xfId="20" applyNumberFormat="1" applyFont="1" applyFill="1" applyBorder="1" applyAlignment="1">
      <alignment horizontal="center" vertical="center"/>
    </xf>
    <xf numFmtId="0" fontId="8" fillId="2" borderId="2" xfId="20" applyNumberFormat="1" applyFont="1" applyFill="1" applyBorder="1" applyAlignment="1">
      <alignment horizontal="center" vertical="center"/>
    </xf>
    <xf numFmtId="177" fontId="8" fillId="2" borderId="3" xfId="20" applyNumberFormat="1" applyFont="1" applyFill="1" applyBorder="1" applyAlignment="1">
      <alignment horizontal="center" vertical="center"/>
    </xf>
    <xf numFmtId="0" fontId="8" fillId="2" borderId="3" xfId="20" applyNumberFormat="1" applyFont="1" applyFill="1" applyBorder="1" applyAlignment="1">
      <alignment horizontal="center" vertical="center"/>
    </xf>
    <xf numFmtId="177" fontId="8" fillId="2" borderId="99" xfId="20" applyNumberFormat="1" applyFont="1" applyFill="1" applyBorder="1" applyAlignment="1">
      <alignment horizontal="center" vertical="center"/>
    </xf>
    <xf numFmtId="0" fontId="8" fillId="2" borderId="4" xfId="20" applyNumberFormat="1" applyFont="1" applyFill="1" applyBorder="1" applyAlignment="1">
      <alignment horizontal="center" vertical="center"/>
    </xf>
    <xf numFmtId="0" fontId="8" fillId="0" borderId="1" xfId="20" applyNumberFormat="1" applyFont="1" applyFill="1" applyBorder="1" applyAlignment="1" applyProtection="1">
      <alignment horizontal="distributed" vertical="distributed"/>
    </xf>
    <xf numFmtId="0" fontId="28" fillId="0" borderId="5" xfId="20" applyNumberFormat="1" applyFont="1" applyFill="1" applyBorder="1" applyAlignment="1" applyProtection="1">
      <alignment horizontal="distributed" vertical="center" wrapText="1" shrinkToFit="1"/>
    </xf>
    <xf numFmtId="177" fontId="28" fillId="0" borderId="97" xfId="14" applyNumberFormat="1" applyFont="1" applyFill="1" applyBorder="1" applyAlignment="1">
      <alignment horizontal="right" vertical="center"/>
    </xf>
    <xf numFmtId="177" fontId="28" fillId="0" borderId="99" xfId="14" applyNumberFormat="1" applyFont="1" applyFill="1" applyBorder="1" applyAlignment="1">
      <alignment horizontal="right" vertical="center"/>
    </xf>
    <xf numFmtId="41" fontId="28" fillId="10" borderId="1" xfId="20" applyNumberFormat="1" applyFont="1" applyFill="1" applyBorder="1">
      <alignment vertical="center"/>
    </xf>
    <xf numFmtId="177" fontId="28" fillId="1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10" borderId="1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49" fontId="11" fillId="15" borderId="100" xfId="4" applyNumberFormat="1" applyFont="1" applyFill="1" applyBorder="1" applyAlignment="1">
      <alignment horizontal="center" vertical="center" wrapText="1"/>
    </xf>
    <xf numFmtId="49" fontId="11" fillId="15" borderId="37" xfId="4" applyNumberFormat="1" applyFont="1" applyFill="1" applyBorder="1" applyAlignment="1">
      <alignment horizontal="center" vertical="center" wrapText="1"/>
    </xf>
    <xf numFmtId="177" fontId="23" fillId="0" borderId="27" xfId="4" applyNumberFormat="1" applyFont="1" applyBorder="1" applyAlignment="1">
      <alignment horizontal="right" vertical="center" wrapText="1"/>
    </xf>
    <xf numFmtId="177" fontId="23" fillId="0" borderId="30" xfId="4" applyNumberFormat="1" applyFont="1" applyBorder="1" applyAlignment="1">
      <alignment horizontal="right" vertical="center" wrapText="1"/>
    </xf>
    <xf numFmtId="177" fontId="23" fillId="3" borderId="37" xfId="4" applyNumberFormat="1" applyFont="1" applyFill="1" applyBorder="1" applyAlignment="1">
      <alignment horizontal="right" vertical="center" wrapText="1"/>
    </xf>
    <xf numFmtId="177" fontId="23" fillId="0" borderId="37" xfId="4" applyNumberFormat="1" applyFont="1" applyBorder="1" applyAlignment="1">
      <alignment horizontal="right" vertical="center" wrapText="1"/>
    </xf>
    <xf numFmtId="177" fontId="23" fillId="0" borderId="63" xfId="4" applyNumberFormat="1" applyFont="1" applyBorder="1" applyAlignment="1">
      <alignment horizontal="right" vertical="center" wrapText="1"/>
    </xf>
    <xf numFmtId="177" fontId="23" fillId="3" borderId="1" xfId="4" applyNumberFormat="1" applyFont="1" applyFill="1" applyBorder="1" applyAlignment="1">
      <alignment horizontal="right" vertical="center" wrapText="1"/>
    </xf>
    <xf numFmtId="177" fontId="23" fillId="0" borderId="1" xfId="4" applyNumberFormat="1" applyFont="1" applyBorder="1" applyAlignment="1">
      <alignment horizontal="right" vertical="center" wrapText="1"/>
    </xf>
    <xf numFmtId="177" fontId="23" fillId="0" borderId="2" xfId="4" applyNumberFormat="1" applyFont="1" applyBorder="1" applyAlignment="1">
      <alignment horizontal="right" vertical="center" wrapText="1"/>
    </xf>
    <xf numFmtId="177" fontId="23" fillId="15" borderId="27" xfId="4" applyNumberFormat="1" applyFont="1" applyFill="1" applyBorder="1" applyAlignment="1">
      <alignment horizontal="right" vertical="center" wrapText="1"/>
    </xf>
    <xf numFmtId="177" fontId="23" fillId="15" borderId="30" xfId="4" applyNumberFormat="1" applyFont="1" applyFill="1" applyBorder="1" applyAlignment="1">
      <alignment horizontal="right" vertical="center" wrapText="1"/>
    </xf>
    <xf numFmtId="177" fontId="23" fillId="15" borderId="31" xfId="4" applyNumberFormat="1" applyFont="1" applyFill="1" applyBorder="1" applyAlignment="1">
      <alignment horizontal="right" vertical="center" wrapText="1"/>
    </xf>
    <xf numFmtId="177" fontId="23" fillId="15" borderId="32" xfId="4" applyNumberFormat="1" applyFont="1" applyFill="1" applyBorder="1" applyAlignment="1">
      <alignment horizontal="right" vertical="center" wrapText="1"/>
    </xf>
    <xf numFmtId="177" fontId="23" fillId="15" borderId="100" xfId="4" applyNumberFormat="1" applyFont="1" applyFill="1" applyBorder="1" applyAlignment="1">
      <alignment horizontal="right" vertical="center" wrapText="1"/>
    </xf>
    <xf numFmtId="177" fontId="23" fillId="15" borderId="37" xfId="4" applyNumberFormat="1" applyFont="1" applyFill="1" applyBorder="1" applyAlignment="1">
      <alignment horizontal="right" vertical="center" wrapText="1"/>
    </xf>
    <xf numFmtId="177" fontId="23" fillId="0" borderId="100" xfId="4" applyNumberFormat="1" applyFont="1" applyFill="1" applyBorder="1" applyAlignment="1">
      <alignment horizontal="right" vertical="center" wrapText="1"/>
    </xf>
    <xf numFmtId="177" fontId="23" fillId="0" borderId="54" xfId="4" applyNumberFormat="1" applyFont="1" applyFill="1" applyBorder="1" applyAlignment="1">
      <alignment horizontal="right" vertical="center" wrapText="1"/>
    </xf>
    <xf numFmtId="177" fontId="23" fillId="0" borderId="37" xfId="4" applyNumberFormat="1" applyFont="1" applyFill="1" applyBorder="1" applyAlignment="1">
      <alignment horizontal="right" vertical="center" wrapText="1"/>
    </xf>
    <xf numFmtId="177" fontId="23" fillId="0" borderId="1" xfId="4" applyNumberFormat="1" applyFont="1" applyFill="1" applyBorder="1" applyAlignment="1">
      <alignment horizontal="right" vertical="center" wrapText="1"/>
    </xf>
    <xf numFmtId="177" fontId="23" fillId="0" borderId="19" xfId="4" applyNumberFormat="1" applyFont="1" applyFill="1" applyBorder="1" applyAlignment="1">
      <alignment horizontal="right" vertical="center" wrapText="1"/>
    </xf>
    <xf numFmtId="177" fontId="23" fillId="0" borderId="19" xfId="4" applyNumberFormat="1" applyFont="1" applyBorder="1" applyAlignment="1">
      <alignment horizontal="right" vertical="center" wrapText="1"/>
    </xf>
    <xf numFmtId="177" fontId="23" fillId="0" borderId="3" xfId="4" applyNumberFormat="1" applyFont="1" applyFill="1" applyBorder="1" applyAlignment="1">
      <alignment horizontal="right" vertical="center" wrapText="1"/>
    </xf>
    <xf numFmtId="177" fontId="23" fillId="0" borderId="3" xfId="4" applyNumberFormat="1" applyFont="1" applyBorder="1" applyAlignment="1">
      <alignment horizontal="right" vertical="center" wrapText="1"/>
    </xf>
    <xf numFmtId="177" fontId="23" fillId="0" borderId="4" xfId="4" applyNumberFormat="1" applyFont="1" applyBorder="1" applyAlignment="1">
      <alignment horizontal="right" vertical="center" wrapText="1"/>
    </xf>
    <xf numFmtId="177" fontId="23" fillId="0" borderId="27" xfId="13" applyNumberFormat="1" applyFont="1" applyFill="1" applyBorder="1" applyAlignment="1">
      <alignment horizontal="right" vertical="center" wrapText="1"/>
    </xf>
    <xf numFmtId="0" fontId="3" fillId="0" borderId="0" xfId="13" applyNumberFormat="1" applyFont="1">
      <alignment vertical="center"/>
    </xf>
    <xf numFmtId="41" fontId="3" fillId="0" borderId="0" xfId="41">
      <alignment vertical="center"/>
    </xf>
    <xf numFmtId="0" fontId="23" fillId="0" borderId="52" xfId="13" applyFont="1" applyFill="1" applyBorder="1" applyAlignment="1">
      <alignment horizontal="center" vertical="center" wrapText="1"/>
    </xf>
    <xf numFmtId="177" fontId="23" fillId="0" borderId="30" xfId="13" applyNumberFormat="1" applyFont="1" applyFill="1" applyBorder="1" applyAlignment="1">
      <alignment horizontal="right" vertical="center" wrapText="1"/>
    </xf>
    <xf numFmtId="177" fontId="23" fillId="0" borderId="37" xfId="13" applyNumberFormat="1" applyFont="1" applyFill="1" applyBorder="1" applyAlignment="1">
      <alignment horizontal="right" vertical="center" wrapText="1"/>
    </xf>
    <xf numFmtId="0" fontId="23" fillId="0" borderId="39" xfId="13" applyFont="1" applyFill="1" applyBorder="1" applyAlignment="1">
      <alignment horizontal="center" vertical="center" wrapText="1"/>
    </xf>
    <xf numFmtId="0" fontId="23" fillId="14" borderId="39" xfId="13" applyFont="1" applyFill="1" applyBorder="1" applyAlignment="1">
      <alignment horizontal="center" vertical="center" wrapText="1"/>
    </xf>
    <xf numFmtId="177" fontId="23" fillId="14" borderId="27" xfId="13" applyNumberFormat="1" applyFont="1" applyFill="1" applyBorder="1" applyAlignment="1">
      <alignment horizontal="right" vertical="center" wrapText="1"/>
    </xf>
    <xf numFmtId="177" fontId="23" fillId="14" borderId="30" xfId="13" applyNumberFormat="1" applyFont="1" applyFill="1" applyBorder="1" applyAlignment="1">
      <alignment horizontal="right" vertical="center" wrapText="1"/>
    </xf>
    <xf numFmtId="0" fontId="23" fillId="14" borderId="58" xfId="13" applyFont="1" applyFill="1" applyBorder="1" applyAlignment="1">
      <alignment horizontal="center" vertical="center" wrapText="1"/>
    </xf>
    <xf numFmtId="0" fontId="30" fillId="13" borderId="114" xfId="13" applyFont="1" applyFill="1" applyBorder="1" applyAlignment="1">
      <alignment horizontal="center" vertical="center" wrapText="1"/>
    </xf>
    <xf numFmtId="177" fontId="30" fillId="13" borderId="105" xfId="13" applyNumberFormat="1" applyFont="1" applyFill="1" applyBorder="1" applyAlignment="1">
      <alignment horizontal="right" vertical="center" wrapText="1"/>
    </xf>
    <xf numFmtId="177" fontId="30" fillId="13" borderId="110" xfId="13" applyNumberFormat="1" applyFont="1" applyFill="1" applyBorder="1" applyAlignment="1">
      <alignment horizontal="right" vertical="center" wrapText="1"/>
    </xf>
    <xf numFmtId="0" fontId="30" fillId="13" borderId="115" xfId="13" applyFont="1" applyFill="1" applyBorder="1" applyAlignment="1">
      <alignment horizontal="center" vertical="center" wrapText="1"/>
    </xf>
    <xf numFmtId="177" fontId="30" fillId="13" borderId="107" xfId="13" applyNumberFormat="1" applyFont="1" applyFill="1" applyBorder="1" applyAlignment="1">
      <alignment horizontal="right" vertical="center" wrapText="1"/>
    </xf>
    <xf numFmtId="177" fontId="30" fillId="13" borderId="108" xfId="13" applyNumberFormat="1" applyFont="1" applyFill="1" applyBorder="1" applyAlignment="1">
      <alignment horizontal="right" vertical="center" wrapText="1"/>
    </xf>
    <xf numFmtId="0" fontId="30" fillId="13" borderId="116" xfId="13" applyFont="1" applyFill="1" applyBorder="1" applyAlignment="1">
      <alignment horizontal="center" vertical="center" wrapText="1"/>
    </xf>
    <xf numFmtId="177" fontId="30" fillId="13" borderId="111" xfId="13" applyNumberFormat="1" applyFont="1" applyFill="1" applyBorder="1" applyAlignment="1">
      <alignment horizontal="right" vertical="center" wrapText="1"/>
    </xf>
    <xf numFmtId="177" fontId="30" fillId="13" borderId="112" xfId="13" applyNumberFormat="1" applyFont="1" applyFill="1" applyBorder="1" applyAlignment="1">
      <alignment horizontal="right" vertical="center" wrapText="1"/>
    </xf>
    <xf numFmtId="0" fontId="11" fillId="0" borderId="36" xfId="13" applyFont="1" applyFill="1" applyBorder="1" applyAlignment="1">
      <alignment horizontal="center" vertical="center" wrapText="1"/>
    </xf>
    <xf numFmtId="0" fontId="11" fillId="0" borderId="128" xfId="13" applyFont="1" applyFill="1" applyBorder="1" applyAlignment="1">
      <alignment horizontal="center" vertical="center" wrapText="1"/>
    </xf>
    <xf numFmtId="177" fontId="23" fillId="0" borderId="100" xfId="13" applyNumberFormat="1" applyFont="1" applyFill="1" applyBorder="1" applyAlignment="1">
      <alignment horizontal="right" vertical="center" wrapText="1"/>
    </xf>
    <xf numFmtId="177" fontId="23" fillId="14" borderId="35" xfId="13" applyNumberFormat="1" applyFont="1" applyFill="1" applyBorder="1" applyAlignment="1">
      <alignment horizontal="right" vertical="center" wrapText="1"/>
    </xf>
    <xf numFmtId="177" fontId="23" fillId="14" borderId="133" xfId="13" applyNumberFormat="1" applyFont="1" applyFill="1" applyBorder="1" applyAlignment="1">
      <alignment horizontal="right" vertical="center" wrapText="1"/>
    </xf>
    <xf numFmtId="0" fontId="23" fillId="14" borderId="54" xfId="13" applyFont="1" applyFill="1" applyBorder="1" applyAlignment="1">
      <alignment horizontal="center" vertical="center" wrapText="1"/>
    </xf>
    <xf numFmtId="177" fontId="23" fillId="14" borderId="37" xfId="13" applyNumberFormat="1" applyFont="1" applyFill="1" applyBorder="1" applyAlignment="1">
      <alignment horizontal="right" vertical="center" wrapText="1"/>
    </xf>
    <xf numFmtId="177" fontId="30" fillId="13" borderId="100" xfId="13" applyNumberFormat="1" applyFont="1" applyFill="1" applyBorder="1" applyAlignment="1">
      <alignment horizontal="right" vertical="center" wrapText="1"/>
    </xf>
    <xf numFmtId="177" fontId="30" fillId="13" borderId="101" xfId="13" applyNumberFormat="1" applyFont="1" applyFill="1" applyBorder="1" applyAlignment="1">
      <alignment horizontal="right" vertical="center" wrapText="1"/>
    </xf>
    <xf numFmtId="0" fontId="30" fillId="13" borderId="39" xfId="13" applyFont="1" applyFill="1" applyBorder="1" applyAlignment="1">
      <alignment horizontal="center" vertical="center" wrapText="1"/>
    </xf>
    <xf numFmtId="177" fontId="30" fillId="13" borderId="27" xfId="13" applyNumberFormat="1" applyFont="1" applyFill="1" applyBorder="1" applyAlignment="1">
      <alignment horizontal="right" vertical="center" wrapText="1"/>
    </xf>
    <xf numFmtId="177" fontId="30" fillId="13" borderId="30" xfId="13" applyNumberFormat="1" applyFont="1" applyFill="1" applyBorder="1" applyAlignment="1">
      <alignment horizontal="right" vertical="center" wrapText="1"/>
    </xf>
    <xf numFmtId="0" fontId="30" fillId="13" borderId="78" xfId="13" applyFont="1" applyFill="1" applyBorder="1" applyAlignment="1">
      <alignment horizontal="center" vertical="center" wrapText="1"/>
    </xf>
    <xf numFmtId="177" fontId="30" fillId="13" borderId="31" xfId="13" applyNumberFormat="1" applyFont="1" applyFill="1" applyBorder="1" applyAlignment="1">
      <alignment horizontal="right" vertical="center" wrapText="1"/>
    </xf>
    <xf numFmtId="177" fontId="30" fillId="13" borderId="32" xfId="13" applyNumberFormat="1" applyFont="1" applyFill="1" applyBorder="1" applyAlignment="1">
      <alignment horizontal="right" vertical="center" wrapText="1"/>
    </xf>
    <xf numFmtId="177" fontId="23" fillId="0" borderId="136" xfId="13" applyNumberFormat="1" applyFont="1" applyFill="1" applyBorder="1" applyAlignment="1">
      <alignment horizontal="right" vertical="center" wrapText="1"/>
    </xf>
    <xf numFmtId="177" fontId="30" fillId="13" borderId="84" xfId="13" applyNumberFormat="1" applyFont="1" applyFill="1" applyBorder="1" applyAlignment="1">
      <alignment horizontal="right" vertical="center" wrapText="1"/>
    </xf>
    <xf numFmtId="177" fontId="23" fillId="0" borderId="5" xfId="4" applyNumberFormat="1" applyFont="1" applyFill="1" applyBorder="1" applyAlignment="1">
      <alignment horizontal="right" vertical="center" wrapText="1"/>
    </xf>
    <xf numFmtId="177" fontId="23" fillId="0" borderId="5" xfId="4" applyNumberFormat="1" applyFont="1" applyBorder="1" applyAlignment="1">
      <alignment horizontal="right" vertical="center" wrapText="1"/>
    </xf>
    <xf numFmtId="177" fontId="23" fillId="0" borderId="118" xfId="4" applyNumberFormat="1" applyFont="1" applyBorder="1" applyAlignment="1">
      <alignment horizontal="right" vertical="center" wrapText="1"/>
    </xf>
    <xf numFmtId="49" fontId="23" fillId="0" borderId="43" xfId="4" applyNumberFormat="1" applyFont="1" applyBorder="1" applyAlignment="1">
      <alignment horizontal="center" vertical="center" wrapText="1"/>
    </xf>
    <xf numFmtId="49" fontId="23" fillId="0" borderId="44" xfId="4" applyNumberFormat="1" applyFont="1" applyBorder="1" applyAlignment="1">
      <alignment horizontal="center" vertical="center" wrapText="1"/>
    </xf>
    <xf numFmtId="49" fontId="23" fillId="0" borderId="67" xfId="4" applyNumberFormat="1" applyFont="1" applyBorder="1" applyAlignment="1">
      <alignment horizontal="center" vertical="center" wrapText="1"/>
    </xf>
    <xf numFmtId="41" fontId="26" fillId="10" borderId="1" xfId="2" applyNumberFormat="1" applyFont="1" applyFill="1" applyBorder="1" applyAlignment="1">
      <alignment horizontal="left" vertical="center" indent="1"/>
    </xf>
    <xf numFmtId="177" fontId="8" fillId="3" borderId="5" xfId="33" applyNumberFormat="1" applyFont="1" applyFill="1" applyBorder="1" applyAlignment="1">
      <alignment horizontal="center" vertical="center" shrinkToFit="1"/>
    </xf>
    <xf numFmtId="41" fontId="28" fillId="0" borderId="0" xfId="41" applyFont="1">
      <alignment vertical="center"/>
    </xf>
    <xf numFmtId="41" fontId="8" fillId="0" borderId="28" xfId="41" applyNumberFormat="1" applyFont="1" applyBorder="1" applyAlignment="1">
      <alignment horizontal="center" vertical="center"/>
    </xf>
    <xf numFmtId="41" fontId="8" fillId="0" borderId="28" xfId="41" applyNumberFormat="1" applyFont="1" applyBorder="1" applyAlignment="1">
      <alignment horizontal="right"/>
    </xf>
    <xf numFmtId="41" fontId="9" fillId="0" borderId="13" xfId="41" applyNumberFormat="1" applyFont="1" applyFill="1" applyBorder="1" applyAlignment="1">
      <alignment horizontal="center" vertical="center"/>
    </xf>
    <xf numFmtId="41" fontId="9" fillId="0" borderId="14" xfId="41" applyNumberFormat="1" applyFont="1" applyFill="1" applyBorder="1" applyAlignment="1">
      <alignment horizontal="center" vertical="center"/>
    </xf>
    <xf numFmtId="41" fontId="9" fillId="0" borderId="15" xfId="41" applyNumberFormat="1" applyFont="1" applyFill="1" applyBorder="1" applyAlignment="1">
      <alignment horizontal="center" vertical="center"/>
    </xf>
    <xf numFmtId="41" fontId="8" fillId="0" borderId="1" xfId="41" applyNumberFormat="1" applyFont="1" applyFill="1" applyBorder="1" applyAlignment="1">
      <alignment horizontal="left" vertical="center"/>
    </xf>
    <xf numFmtId="41" fontId="8" fillId="0" borderId="1" xfId="41" applyNumberFormat="1" applyFont="1" applyFill="1" applyBorder="1" applyAlignment="1">
      <alignment vertical="center"/>
    </xf>
    <xf numFmtId="41" fontId="0" fillId="0" borderId="0" xfId="41" applyNumberFormat="1" applyFont="1">
      <alignment vertical="center"/>
    </xf>
    <xf numFmtId="41" fontId="3" fillId="0" borderId="0" xfId="13" applyNumberFormat="1" applyFont="1">
      <alignment vertical="center"/>
    </xf>
    <xf numFmtId="41" fontId="9" fillId="0" borderId="16" xfId="41" applyNumberFormat="1" applyFont="1" applyFill="1" applyBorder="1" applyAlignment="1">
      <alignment horizontal="center" vertical="center"/>
    </xf>
    <xf numFmtId="41" fontId="9" fillId="0" borderId="3" xfId="41" applyNumberFormat="1" applyFont="1" applyFill="1" applyBorder="1" applyAlignment="1">
      <alignment horizontal="center" vertical="center"/>
    </xf>
    <xf numFmtId="41" fontId="8" fillId="0" borderId="3" xfId="41" applyNumberFormat="1" applyFont="1" applyFill="1" applyBorder="1" applyAlignment="1">
      <alignment horizontal="left" vertical="center"/>
    </xf>
    <xf numFmtId="41" fontId="8" fillId="0" borderId="3" xfId="41" applyNumberFormat="1" applyFont="1" applyFill="1" applyBorder="1" applyAlignment="1">
      <alignment horizontal="center" vertical="center"/>
    </xf>
    <xf numFmtId="41" fontId="8" fillId="0" borderId="4" xfId="41" applyNumberFormat="1" applyFont="1" applyFill="1" applyBorder="1" applyAlignment="1">
      <alignment horizontal="center" vertical="center"/>
    </xf>
    <xf numFmtId="41" fontId="0" fillId="0" borderId="0" xfId="41" applyNumberFormat="1" applyFont="1" applyAlignment="1">
      <alignment horizontal="center" vertical="center"/>
    </xf>
    <xf numFmtId="41" fontId="0" fillId="0" borderId="0" xfId="41" applyNumberFormat="1" applyFont="1" applyAlignment="1">
      <alignment horizontal="left" vertical="center"/>
    </xf>
    <xf numFmtId="49" fontId="28" fillId="3" borderId="42" xfId="5" applyNumberFormat="1" applyFont="1" applyFill="1" applyBorder="1" applyAlignment="1">
      <alignment horizontal="center" vertical="center" shrinkToFit="1"/>
    </xf>
    <xf numFmtId="177" fontId="32" fillId="3" borderId="94" xfId="4" applyNumberFormat="1" applyFont="1" applyFill="1" applyBorder="1" applyAlignment="1">
      <alignment horizontal="right" vertical="center" wrapText="1"/>
    </xf>
    <xf numFmtId="0" fontId="28" fillId="3" borderId="42" xfId="5" applyNumberFormat="1" applyFont="1" applyFill="1" applyBorder="1" applyAlignment="1">
      <alignment horizontal="center" vertical="center" shrinkToFit="1"/>
    </xf>
    <xf numFmtId="0" fontId="28" fillId="3" borderId="93" xfId="5" applyNumberFormat="1" applyFont="1" applyFill="1" applyBorder="1" applyAlignment="1">
      <alignment horizontal="center" vertical="center"/>
    </xf>
    <xf numFmtId="49" fontId="28" fillId="3" borderId="22" xfId="5" applyNumberFormat="1" applyFont="1" applyFill="1" applyBorder="1" applyAlignment="1">
      <alignment horizontal="center" vertical="center" shrinkToFit="1"/>
    </xf>
    <xf numFmtId="177" fontId="32" fillId="10" borderId="121" xfId="4" applyNumberFormat="1" applyFont="1" applyFill="1" applyBorder="1" applyAlignment="1">
      <alignment horizontal="right" vertical="center" wrapText="1"/>
    </xf>
    <xf numFmtId="0" fontId="28" fillId="3" borderId="22" xfId="5" applyNumberFormat="1" applyFont="1" applyFill="1" applyBorder="1" applyAlignment="1">
      <alignment horizontal="center" vertical="center" shrinkToFit="1"/>
    </xf>
    <xf numFmtId="0" fontId="28" fillId="3" borderId="122" xfId="5" applyNumberFormat="1" applyFont="1" applyFill="1" applyBorder="1" applyAlignment="1">
      <alignment horizontal="center" vertical="center"/>
    </xf>
    <xf numFmtId="49" fontId="28" fillId="3" borderId="17" xfId="5" applyNumberFormat="1" applyFont="1" applyFill="1" applyBorder="1" applyAlignment="1">
      <alignment horizontal="center" vertical="center" shrinkToFit="1"/>
    </xf>
    <xf numFmtId="177" fontId="32" fillId="3" borderId="95" xfId="4" applyNumberFormat="1" applyFont="1" applyFill="1" applyBorder="1" applyAlignment="1">
      <alignment horizontal="right" vertical="center" wrapText="1"/>
    </xf>
    <xf numFmtId="0" fontId="29" fillId="3" borderId="18" xfId="5" applyNumberFormat="1" applyFont="1" applyFill="1" applyBorder="1" applyAlignment="1">
      <alignment horizontal="center" vertical="center"/>
    </xf>
    <xf numFmtId="0" fontId="28" fillId="3" borderId="8" xfId="5" applyNumberFormat="1" applyFont="1" applyFill="1" applyBorder="1" applyAlignment="1">
      <alignment horizontal="center" vertical="center" wrapText="1"/>
    </xf>
    <xf numFmtId="0" fontId="29" fillId="3" borderId="1" xfId="5" applyNumberFormat="1" applyFont="1" applyFill="1" applyBorder="1" applyAlignment="1">
      <alignment horizontal="center" vertical="center" shrinkToFit="1"/>
    </xf>
    <xf numFmtId="177" fontId="33" fillId="3" borderId="1" xfId="5" applyNumberFormat="1" applyFont="1" applyFill="1" applyBorder="1" applyAlignment="1">
      <alignment horizontal="right" vertical="center" wrapText="1"/>
    </xf>
    <xf numFmtId="0" fontId="28" fillId="3" borderId="1" xfId="5" applyNumberFormat="1" applyFont="1" applyFill="1" applyBorder="1" applyAlignment="1">
      <alignment horizontal="center" vertical="center" shrinkToFit="1"/>
    </xf>
    <xf numFmtId="0" fontId="28" fillId="3" borderId="2" xfId="5" applyNumberFormat="1" applyFont="1" applyFill="1" applyBorder="1" applyAlignment="1">
      <alignment horizontal="center" vertical="center"/>
    </xf>
    <xf numFmtId="177" fontId="28" fillId="3" borderId="22" xfId="5" applyNumberFormat="1" applyFont="1" applyFill="1" applyBorder="1" applyAlignment="1">
      <alignment horizontal="right" vertical="center" wrapText="1"/>
    </xf>
    <xf numFmtId="0" fontId="28" fillId="3" borderId="19" xfId="5" applyNumberFormat="1" applyFont="1" applyFill="1" applyBorder="1" applyAlignment="1">
      <alignment horizontal="center" vertical="center" shrinkToFit="1"/>
    </xf>
    <xf numFmtId="0" fontId="28" fillId="3" borderId="20" xfId="5" applyNumberFormat="1" applyFont="1" applyFill="1" applyBorder="1" applyAlignment="1">
      <alignment horizontal="center" vertical="center"/>
    </xf>
    <xf numFmtId="177" fontId="28" fillId="3" borderId="17" xfId="5" applyNumberFormat="1" applyFont="1" applyFill="1" applyBorder="1" applyAlignment="1">
      <alignment horizontal="right" vertical="center" wrapText="1"/>
    </xf>
    <xf numFmtId="0" fontId="28" fillId="3" borderId="18" xfId="5" applyNumberFormat="1" applyFont="1" applyFill="1" applyBorder="1" applyAlignment="1">
      <alignment horizontal="center" vertical="center"/>
    </xf>
    <xf numFmtId="177" fontId="29" fillId="3" borderId="1" xfId="5" applyNumberFormat="1" applyFont="1" applyFill="1" applyBorder="1" applyAlignment="1">
      <alignment horizontal="right" vertical="center" wrapText="1"/>
    </xf>
    <xf numFmtId="49" fontId="29" fillId="3" borderId="5" xfId="5" applyNumberFormat="1" applyFont="1" applyFill="1" applyBorder="1" applyAlignment="1">
      <alignment horizontal="center" vertical="center" shrinkToFit="1"/>
    </xf>
    <xf numFmtId="177" fontId="29" fillId="3" borderId="5" xfId="5" applyNumberFormat="1" applyFont="1" applyFill="1" applyBorder="1" applyAlignment="1">
      <alignment horizontal="right" vertical="center" wrapText="1"/>
    </xf>
    <xf numFmtId="49" fontId="28" fillId="3" borderId="5" xfId="5" applyNumberFormat="1" applyFont="1" applyFill="1" applyBorder="1" applyAlignment="1">
      <alignment horizontal="center" vertical="center" shrinkToFit="1"/>
    </xf>
    <xf numFmtId="0" fontId="28" fillId="3" borderId="0" xfId="5" applyNumberFormat="1" applyFont="1" applyFill="1" applyBorder="1" applyAlignment="1">
      <alignment horizontal="center" vertical="center" shrinkToFit="1"/>
    </xf>
    <xf numFmtId="177" fontId="28" fillId="3" borderId="5" xfId="5" applyNumberFormat="1" applyFont="1" applyFill="1" applyBorder="1" applyAlignment="1">
      <alignment horizontal="right" vertical="center" wrapText="1"/>
    </xf>
    <xf numFmtId="0" fontId="28" fillId="3" borderId="0" xfId="5" applyNumberFormat="1" applyFont="1" applyFill="1" applyAlignment="1">
      <alignment horizontal="center" vertical="center" shrinkToFit="1"/>
    </xf>
    <xf numFmtId="41" fontId="29" fillId="3" borderId="6" xfId="6" applyNumberFormat="1" applyFont="1" applyFill="1" applyBorder="1" applyAlignment="1">
      <alignment horizontal="right" vertical="center"/>
    </xf>
    <xf numFmtId="0" fontId="28" fillId="3" borderId="6" xfId="5" applyNumberFormat="1" applyFont="1" applyFill="1" applyBorder="1" applyAlignment="1">
      <alignment horizontal="center" vertical="center" shrinkToFit="1"/>
    </xf>
    <xf numFmtId="0" fontId="28" fillId="3" borderId="7" xfId="5" applyNumberFormat="1" applyFont="1" applyFill="1" applyBorder="1" applyAlignment="1">
      <alignment horizontal="center" vertical="center"/>
    </xf>
    <xf numFmtId="0" fontId="28" fillId="3" borderId="8" xfId="5" applyNumberFormat="1" applyFont="1" applyFill="1" applyBorder="1" applyAlignment="1">
      <alignment horizontal="center" vertical="center" wrapText="1"/>
    </xf>
    <xf numFmtId="0" fontId="8" fillId="0" borderId="8" xfId="5" applyNumberFormat="1" applyFont="1" applyBorder="1" applyAlignment="1">
      <alignment horizontal="center" vertical="center"/>
    </xf>
    <xf numFmtId="41" fontId="3" fillId="0" borderId="0" xfId="41" applyNumberFormat="1" applyFont="1" applyAlignment="1">
      <alignment horizontal="left" vertical="center"/>
    </xf>
    <xf numFmtId="0" fontId="8" fillId="3" borderId="0" xfId="5" applyNumberFormat="1" applyFont="1" applyFill="1" applyBorder="1" applyAlignment="1">
      <alignment vertical="center"/>
    </xf>
    <xf numFmtId="0" fontId="28" fillId="3" borderId="5" xfId="5" applyNumberFormat="1" applyFont="1" applyFill="1" applyBorder="1" applyAlignment="1">
      <alignment horizontal="center" vertical="center" shrinkToFit="1"/>
    </xf>
    <xf numFmtId="0" fontId="28" fillId="3" borderId="118" xfId="5" applyNumberFormat="1" applyFont="1" applyFill="1" applyBorder="1" applyAlignment="1">
      <alignment horizontal="center" vertical="center"/>
    </xf>
    <xf numFmtId="49" fontId="28" fillId="3" borderId="142" xfId="5" applyNumberFormat="1" applyFont="1" applyFill="1" applyBorder="1" applyAlignment="1">
      <alignment horizontal="center" vertical="center" shrinkToFit="1"/>
    </xf>
    <xf numFmtId="177" fontId="28" fillId="3" borderId="142" xfId="5" applyNumberFormat="1" applyFont="1" applyFill="1" applyBorder="1" applyAlignment="1">
      <alignment horizontal="right" vertical="center" wrapText="1"/>
    </xf>
    <xf numFmtId="0" fontId="28" fillId="3" borderId="142" xfId="5" applyNumberFormat="1" applyFont="1" applyFill="1" applyBorder="1" applyAlignment="1">
      <alignment horizontal="center" vertical="center" shrinkToFit="1"/>
    </xf>
    <xf numFmtId="0" fontId="28" fillId="3" borderId="141" xfId="5" applyNumberFormat="1" applyFont="1" applyFill="1" applyBorder="1" applyAlignment="1">
      <alignment horizontal="center" vertical="center"/>
    </xf>
    <xf numFmtId="0" fontId="8" fillId="3" borderId="5" xfId="5" applyNumberFormat="1" applyFont="1" applyFill="1" applyBorder="1" applyAlignment="1">
      <alignment horizontal="center" vertical="center" wrapText="1"/>
    </xf>
    <xf numFmtId="3" fontId="8" fillId="3" borderId="5" xfId="5" applyNumberFormat="1" applyFont="1" applyFill="1" applyBorder="1" applyAlignment="1">
      <alignment horizontal="right" vertical="center"/>
    </xf>
    <xf numFmtId="0" fontId="8" fillId="0" borderId="5" xfId="5" applyNumberFormat="1" applyFont="1" applyBorder="1" applyAlignment="1">
      <alignment horizontal="center" vertical="center" shrinkToFit="1"/>
    </xf>
    <xf numFmtId="0" fontId="8" fillId="0" borderId="118" xfId="5" applyNumberFormat="1" applyFont="1" applyBorder="1" applyAlignment="1">
      <alignment horizontal="center" vertical="center"/>
    </xf>
    <xf numFmtId="177" fontId="23" fillId="0" borderId="39" xfId="4" applyNumberFormat="1" applyFont="1" applyFill="1" applyBorder="1" applyAlignment="1">
      <alignment horizontal="right" vertical="center" wrapText="1"/>
    </xf>
    <xf numFmtId="177" fontId="23" fillId="0" borderId="1" xfId="14" applyNumberFormat="1" applyFont="1" applyFill="1" applyBorder="1" applyAlignment="1">
      <alignment horizontal="right" vertical="center"/>
    </xf>
    <xf numFmtId="0" fontId="8" fillId="0" borderId="29" xfId="5" applyNumberFormat="1" applyFont="1" applyBorder="1" applyAlignment="1">
      <alignment horizontal="center" vertical="center"/>
    </xf>
    <xf numFmtId="0" fontId="8" fillId="3" borderId="124" xfId="5" applyNumberFormat="1" applyFont="1" applyFill="1" applyBorder="1" applyAlignment="1">
      <alignment horizontal="center" vertical="center" wrapText="1"/>
    </xf>
    <xf numFmtId="0" fontId="8" fillId="0" borderId="3" xfId="5" applyNumberFormat="1" applyFont="1" applyBorder="1" applyAlignment="1">
      <alignment horizontal="center" vertical="center" shrinkToFit="1"/>
    </xf>
    <xf numFmtId="177" fontId="8" fillId="3" borderId="0" xfId="5" applyNumberFormat="1" applyFont="1" applyFill="1" applyBorder="1" applyAlignment="1">
      <alignment horizontal="center" vertical="center" shrinkToFit="1"/>
    </xf>
    <xf numFmtId="41" fontId="33" fillId="3" borderId="1" xfId="57" applyFont="1" applyFill="1" applyBorder="1" applyAlignment="1">
      <alignment horizontal="right" vertical="center" wrapText="1"/>
    </xf>
    <xf numFmtId="41" fontId="29" fillId="3" borderId="1" xfId="57" applyFont="1" applyFill="1" applyBorder="1" applyAlignment="1">
      <alignment horizontal="right" vertical="center" wrapText="1"/>
    </xf>
    <xf numFmtId="41" fontId="8" fillId="3" borderId="0" xfId="57" applyFont="1" applyFill="1" applyBorder="1" applyAlignment="1">
      <alignment horizontal="center" vertical="center"/>
    </xf>
    <xf numFmtId="41" fontId="9" fillId="3" borderId="91" xfId="57" applyFont="1" applyFill="1" applyBorder="1" applyAlignment="1">
      <alignment horizontal="center" vertical="center"/>
    </xf>
    <xf numFmtId="41" fontId="32" fillId="3" borderId="94" xfId="57" applyFont="1" applyFill="1" applyBorder="1" applyAlignment="1">
      <alignment horizontal="right" vertical="center" wrapText="1"/>
    </xf>
    <xf numFmtId="41" fontId="32" fillId="10" borderId="121" xfId="57" applyFont="1" applyFill="1" applyBorder="1" applyAlignment="1">
      <alignment horizontal="right" vertical="center" wrapText="1"/>
    </xf>
    <xf numFmtId="41" fontId="28" fillId="3" borderId="22" xfId="57" applyFont="1" applyFill="1" applyBorder="1" applyAlignment="1">
      <alignment horizontal="right" vertical="center" wrapText="1"/>
    </xf>
    <xf numFmtId="41" fontId="28" fillId="3" borderId="17" xfId="57" applyFont="1" applyFill="1" applyBorder="1" applyAlignment="1">
      <alignment horizontal="right" vertical="center" wrapText="1"/>
    </xf>
    <xf numFmtId="41" fontId="28" fillId="3" borderId="19" xfId="57" applyFont="1" applyFill="1" applyBorder="1" applyAlignment="1">
      <alignment horizontal="right" vertical="center" wrapText="1"/>
    </xf>
    <xf numFmtId="41" fontId="28" fillId="3" borderId="142" xfId="57" applyFont="1" applyFill="1" applyBorder="1" applyAlignment="1">
      <alignment horizontal="right" vertical="center" wrapText="1"/>
    </xf>
    <xf numFmtId="41" fontId="28" fillId="3" borderId="5" xfId="57" applyFont="1" applyFill="1" applyBorder="1" applyAlignment="1">
      <alignment horizontal="right" vertical="center" wrapText="1"/>
    </xf>
    <xf numFmtId="41" fontId="29" fillId="3" borderId="5" xfId="57" applyFont="1" applyFill="1" applyBorder="1" applyAlignment="1">
      <alignment horizontal="right" vertical="center" wrapText="1"/>
    </xf>
    <xf numFmtId="41" fontId="28" fillId="10" borderId="1" xfId="57" applyFont="1" applyFill="1" applyBorder="1">
      <alignment vertical="center"/>
    </xf>
    <xf numFmtId="41" fontId="29" fillId="3" borderId="6" xfId="57" applyFont="1" applyFill="1" applyBorder="1" applyAlignment="1">
      <alignment horizontal="right" vertical="center"/>
    </xf>
    <xf numFmtId="41" fontId="9" fillId="3" borderId="0" xfId="57" applyFont="1" applyFill="1" applyBorder="1" applyAlignment="1">
      <alignment horizontal="center" vertical="center"/>
    </xf>
    <xf numFmtId="41" fontId="8" fillId="3" borderId="0" xfId="57" applyFont="1" applyFill="1" applyAlignment="1">
      <alignment vertical="center"/>
    </xf>
    <xf numFmtId="41" fontId="28" fillId="10" borderId="1" xfId="20" applyNumberFormat="1" applyFont="1" applyFill="1" applyBorder="1" applyAlignment="1">
      <alignment horizontal="right" vertical="center"/>
    </xf>
    <xf numFmtId="49" fontId="28" fillId="3" borderId="1" xfId="5" applyNumberFormat="1" applyFont="1" applyFill="1" applyBorder="1" applyAlignment="1">
      <alignment horizontal="center" vertical="center" shrinkToFit="1"/>
    </xf>
    <xf numFmtId="177" fontId="28" fillId="3" borderId="1" xfId="5" applyNumberFormat="1" applyFont="1" applyFill="1" applyBorder="1" applyAlignment="1">
      <alignment horizontal="right" vertical="center" wrapText="1"/>
    </xf>
    <xf numFmtId="49" fontId="28" fillId="3" borderId="19" xfId="5" applyNumberFormat="1" applyFont="1" applyFill="1" applyBorder="1" applyAlignment="1">
      <alignment horizontal="center" vertical="center" shrinkToFit="1"/>
    </xf>
    <xf numFmtId="49" fontId="29" fillId="3" borderId="1" xfId="5" applyNumberFormat="1" applyFont="1" applyFill="1" applyBorder="1" applyAlignment="1">
      <alignment horizontal="center" vertical="center" shrinkToFit="1"/>
    </xf>
    <xf numFmtId="0" fontId="28" fillId="3" borderId="1" xfId="5" applyNumberFormat="1" applyFont="1" applyFill="1" applyBorder="1" applyAlignment="1">
      <alignment horizontal="center" vertical="center" wrapText="1" shrinkToFit="1"/>
    </xf>
    <xf numFmtId="177" fontId="23" fillId="0" borderId="101" xfId="13" applyNumberFormat="1" applyFont="1" applyFill="1" applyBorder="1" applyAlignment="1">
      <alignment horizontal="right" vertical="center" wrapText="1"/>
    </xf>
    <xf numFmtId="177" fontId="23" fillId="0" borderId="35" xfId="13" applyNumberFormat="1" applyFont="1" applyFill="1" applyBorder="1" applyAlignment="1">
      <alignment horizontal="right" vertical="center" wrapText="1"/>
    </xf>
    <xf numFmtId="177" fontId="23" fillId="0" borderId="119" xfId="13" applyNumberFormat="1" applyFont="1" applyFill="1" applyBorder="1" applyAlignment="1">
      <alignment horizontal="right" vertical="center" wrapText="1"/>
    </xf>
    <xf numFmtId="41" fontId="8" fillId="0" borderId="1" xfId="57" applyFont="1" applyBorder="1">
      <alignment vertical="center"/>
    </xf>
    <xf numFmtId="41" fontId="8" fillId="0" borderId="0" xfId="57" applyFont="1" applyBorder="1">
      <alignment vertical="center"/>
    </xf>
    <xf numFmtId="0" fontId="28" fillId="0" borderId="1" xfId="5" applyNumberFormat="1" applyFont="1" applyBorder="1" applyAlignment="1">
      <alignment horizontal="center" vertical="center" shrinkToFit="1"/>
    </xf>
    <xf numFmtId="0" fontId="11" fillId="0" borderId="36" xfId="13" applyFont="1" applyFill="1" applyBorder="1" applyAlignment="1">
      <alignment horizontal="center" vertical="center" wrapText="1"/>
    </xf>
    <xf numFmtId="0" fontId="11" fillId="0" borderId="128" xfId="13" applyFont="1" applyFill="1" applyBorder="1" applyAlignment="1">
      <alignment horizontal="center" vertical="center" wrapText="1"/>
    </xf>
    <xf numFmtId="0" fontId="10" fillId="3" borderId="127" xfId="13" applyNumberFormat="1" applyFont="1" applyFill="1" applyBorder="1" applyAlignment="1">
      <alignment horizontal="center" vertical="center" wrapText="1"/>
    </xf>
    <xf numFmtId="177" fontId="23" fillId="0" borderId="39" xfId="13" applyNumberFormat="1" applyFont="1" applyFill="1" applyBorder="1" applyAlignment="1">
      <alignment horizontal="right" vertical="center" wrapText="1"/>
    </xf>
    <xf numFmtId="0" fontId="23" fillId="0" borderId="54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center" vertical="center" wrapText="1"/>
    </xf>
    <xf numFmtId="177" fontId="23" fillId="0" borderId="113" xfId="13" applyNumberFormat="1" applyFont="1" applyFill="1" applyBorder="1" applyAlignment="1">
      <alignment horizontal="right" vertical="center" wrapText="1"/>
    </xf>
    <xf numFmtId="177" fontId="23" fillId="0" borderId="54" xfId="13" applyNumberFormat="1" applyFont="1" applyFill="1" applyBorder="1" applyAlignment="1">
      <alignment horizontal="right" vertical="center" wrapText="1"/>
    </xf>
    <xf numFmtId="177" fontId="23" fillId="0" borderId="148" xfId="13" applyNumberFormat="1" applyFont="1" applyFill="1" applyBorder="1" applyAlignment="1">
      <alignment horizontal="right" vertical="center" wrapText="1"/>
    </xf>
    <xf numFmtId="177" fontId="23" fillId="0" borderId="1" xfId="13" applyNumberFormat="1" applyFont="1" applyFill="1" applyBorder="1" applyAlignment="1">
      <alignment horizontal="right" vertical="center" wrapText="1"/>
    </xf>
    <xf numFmtId="177" fontId="23" fillId="0" borderId="149" xfId="13" applyNumberFormat="1" applyFont="1" applyFill="1" applyBorder="1" applyAlignment="1">
      <alignment horizontal="right" vertical="center" wrapText="1"/>
    </xf>
    <xf numFmtId="177" fontId="23" fillId="0" borderId="150" xfId="13" applyNumberFormat="1" applyFont="1" applyFill="1" applyBorder="1" applyAlignment="1">
      <alignment horizontal="right" vertical="center" wrapText="1"/>
    </xf>
    <xf numFmtId="177" fontId="23" fillId="0" borderId="151" xfId="13" applyNumberFormat="1" applyFont="1" applyFill="1" applyBorder="1" applyAlignment="1">
      <alignment horizontal="right" vertical="center" wrapText="1"/>
    </xf>
    <xf numFmtId="177" fontId="23" fillId="14" borderId="39" xfId="13" applyNumberFormat="1" applyFont="1" applyFill="1" applyBorder="1" applyAlignment="1">
      <alignment horizontal="right" vertical="center" wrapText="1"/>
    </xf>
    <xf numFmtId="0" fontId="23" fillId="14" borderId="152" xfId="13" applyFont="1" applyFill="1" applyBorder="1" applyAlignment="1">
      <alignment horizontal="center" vertical="center" wrapText="1"/>
    </xf>
    <xf numFmtId="0" fontId="23" fillId="14" borderId="153" xfId="13" applyFont="1" applyFill="1" applyBorder="1" applyAlignment="1">
      <alignment horizontal="center" vertical="center" wrapText="1"/>
    </xf>
    <xf numFmtId="0" fontId="23" fillId="14" borderId="5" xfId="13" applyFont="1" applyFill="1" applyBorder="1" applyAlignment="1">
      <alignment horizontal="center" vertical="center" wrapText="1"/>
    </xf>
    <xf numFmtId="0" fontId="23" fillId="14" borderId="154" xfId="13" applyFont="1" applyFill="1" applyBorder="1" applyAlignment="1">
      <alignment horizontal="center" vertical="center" wrapText="1"/>
    </xf>
    <xf numFmtId="0" fontId="23" fillId="0" borderId="147" xfId="13" applyFont="1" applyFill="1" applyBorder="1" applyAlignment="1">
      <alignment horizontal="center" vertical="center" wrapText="1"/>
    </xf>
    <xf numFmtId="179" fontId="23" fillId="0" borderId="27" xfId="57" applyNumberFormat="1" applyFont="1" applyFill="1" applyBorder="1" applyAlignment="1">
      <alignment horizontal="right" vertical="center" wrapText="1"/>
    </xf>
    <xf numFmtId="179" fontId="23" fillId="0" borderId="27" xfId="13" applyNumberFormat="1" applyFont="1" applyFill="1" applyBorder="1" applyAlignment="1">
      <alignment horizontal="right" vertical="center" wrapText="1"/>
    </xf>
    <xf numFmtId="179" fontId="23" fillId="0" borderId="39" xfId="13" applyNumberFormat="1" applyFont="1" applyFill="1" applyBorder="1" applyAlignment="1">
      <alignment horizontal="right" vertical="center" wrapText="1"/>
    </xf>
    <xf numFmtId="179" fontId="11" fillId="0" borderId="1" xfId="57" applyNumberFormat="1" applyFont="1" applyBorder="1" applyAlignment="1">
      <alignment horizontal="right" vertical="center" wrapText="1"/>
    </xf>
    <xf numFmtId="179" fontId="23" fillId="0" borderId="1" xfId="57" applyNumberFormat="1" applyFont="1" applyBorder="1">
      <alignment vertical="center"/>
    </xf>
    <xf numFmtId="0" fontId="23" fillId="0" borderId="157" xfId="13" applyFont="1" applyFill="1" applyBorder="1" applyAlignment="1">
      <alignment horizontal="center" vertical="center" wrapText="1"/>
    </xf>
    <xf numFmtId="179" fontId="11" fillId="0" borderId="127" xfId="57" applyNumberFormat="1" applyFont="1" applyBorder="1" applyAlignment="1">
      <alignment horizontal="right" vertical="center" wrapText="1"/>
    </xf>
    <xf numFmtId="0" fontId="23" fillId="0" borderId="9" xfId="13" applyFont="1" applyFill="1" applyBorder="1" applyAlignment="1">
      <alignment horizontal="center" vertical="center" wrapText="1"/>
    </xf>
    <xf numFmtId="0" fontId="23" fillId="14" borderId="52" xfId="13" applyFont="1" applyFill="1" applyBorder="1" applyAlignment="1">
      <alignment horizontal="center" vertical="center" wrapText="1"/>
    </xf>
    <xf numFmtId="0" fontId="10" fillId="3" borderId="1" xfId="13" applyNumberFormat="1" applyFont="1" applyFill="1" applyBorder="1" applyAlignment="1">
      <alignment horizontal="center" vertical="center" wrapText="1"/>
    </xf>
    <xf numFmtId="0" fontId="23" fillId="0" borderId="166" xfId="13" applyFont="1" applyFill="1" applyBorder="1" applyAlignment="1">
      <alignment horizontal="center" vertical="center" wrapText="1"/>
    </xf>
    <xf numFmtId="0" fontId="23" fillId="0" borderId="115" xfId="13" applyFont="1" applyFill="1" applyBorder="1" applyAlignment="1">
      <alignment horizontal="center" vertical="center" wrapText="1"/>
    </xf>
    <xf numFmtId="0" fontId="23" fillId="0" borderId="86" xfId="13" applyFont="1" applyFill="1" applyBorder="1" applyAlignment="1">
      <alignment horizontal="center" vertical="center" wrapText="1"/>
    </xf>
    <xf numFmtId="49" fontId="12" fillId="4" borderId="67" xfId="4" applyNumberFormat="1" applyFont="1" applyFill="1" applyBorder="1" applyAlignment="1">
      <alignment horizontal="center" vertical="center" wrapText="1"/>
    </xf>
    <xf numFmtId="41" fontId="28" fillId="0" borderId="14" xfId="41" applyFont="1" applyFill="1" applyBorder="1">
      <alignment vertical="center"/>
    </xf>
    <xf numFmtId="41" fontId="8" fillId="0" borderId="1" xfId="57" applyFont="1" applyBorder="1" applyAlignment="1">
      <alignment vertical="center"/>
    </xf>
    <xf numFmtId="41" fontId="8" fillId="0" borderId="3" xfId="57" applyFont="1" applyBorder="1" applyAlignment="1">
      <alignment vertical="center"/>
    </xf>
    <xf numFmtId="41" fontId="8" fillId="3" borderId="14" xfId="57" applyFont="1" applyFill="1" applyBorder="1" applyAlignment="1">
      <alignment vertical="center"/>
    </xf>
    <xf numFmtId="41" fontId="8" fillId="3" borderId="1" xfId="57" applyFont="1" applyFill="1" applyBorder="1" applyAlignment="1">
      <alignment vertical="center"/>
    </xf>
    <xf numFmtId="41" fontId="8" fillId="0" borderId="0" xfId="57" applyFont="1" applyBorder="1" applyAlignment="1">
      <alignment vertical="center"/>
    </xf>
    <xf numFmtId="0" fontId="10" fillId="3" borderId="129" xfId="13" applyNumberFormat="1" applyFont="1" applyFill="1" applyBorder="1" applyAlignment="1">
      <alignment horizontal="center" vertical="center" wrapText="1"/>
    </xf>
    <xf numFmtId="41" fontId="8" fillId="0" borderId="1" xfId="20" applyNumberFormat="1" applyFont="1" applyFill="1" applyBorder="1">
      <alignment vertical="center"/>
    </xf>
    <xf numFmtId="41" fontId="8" fillId="0" borderId="14" xfId="20" applyNumberFormat="1" applyFont="1" applyFill="1" applyBorder="1">
      <alignment vertical="center"/>
    </xf>
    <xf numFmtId="41" fontId="8" fillId="0" borderId="15" xfId="20" applyNumberFormat="1" applyFont="1" applyFill="1" applyBorder="1">
      <alignment vertical="center"/>
    </xf>
    <xf numFmtId="177" fontId="26" fillId="0" borderId="0" xfId="13" applyNumberFormat="1" applyFont="1" applyBorder="1" applyAlignment="1">
      <alignment vertical="center"/>
    </xf>
    <xf numFmtId="177" fontId="23" fillId="0" borderId="38" xfId="4" applyNumberFormat="1" applyFont="1" applyFill="1" applyBorder="1" applyAlignment="1">
      <alignment horizontal="right" vertical="center" wrapText="1"/>
    </xf>
    <xf numFmtId="177" fontId="23" fillId="0" borderId="14" xfId="4" applyNumberFormat="1" applyFont="1" applyFill="1" applyBorder="1" applyAlignment="1">
      <alignment horizontal="right" vertical="center" wrapText="1"/>
    </xf>
    <xf numFmtId="177" fontId="23" fillId="0" borderId="14" xfId="4" applyNumberFormat="1" applyFont="1" applyBorder="1" applyAlignment="1">
      <alignment horizontal="right" vertical="center" wrapText="1"/>
    </xf>
    <xf numFmtId="177" fontId="23" fillId="0" borderId="15" xfId="4" applyNumberFormat="1" applyFont="1" applyBorder="1" applyAlignment="1">
      <alignment horizontal="right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49" fontId="11" fillId="3" borderId="1" xfId="4" applyNumberFormat="1" applyFont="1" applyFill="1" applyBorder="1" applyAlignment="1">
      <alignment horizontal="center" vertical="center" wrapText="1"/>
    </xf>
    <xf numFmtId="49" fontId="11" fillId="15" borderId="1" xfId="4" applyNumberFormat="1" applyFont="1" applyFill="1" applyBorder="1" applyAlignment="1">
      <alignment horizontal="center" vertical="center" wrapText="1"/>
    </xf>
    <xf numFmtId="177" fontId="23" fillId="15" borderId="1" xfId="4" applyNumberFormat="1" applyFont="1" applyFill="1" applyBorder="1" applyAlignment="1">
      <alignment horizontal="right" vertical="center" wrapText="1"/>
    </xf>
    <xf numFmtId="49" fontId="11" fillId="0" borderId="14" xfId="4" applyNumberFormat="1" applyFont="1" applyBorder="1" applyAlignment="1">
      <alignment horizontal="center" vertical="center" wrapText="1"/>
    </xf>
    <xf numFmtId="177" fontId="23" fillId="3" borderId="14" xfId="4" applyNumberFormat="1" applyFont="1" applyFill="1" applyBorder="1" applyAlignment="1">
      <alignment horizontal="right" vertical="center" wrapText="1"/>
    </xf>
    <xf numFmtId="177" fontId="23" fillId="15" borderId="2" xfId="4" applyNumberFormat="1" applyFont="1" applyFill="1" applyBorder="1" applyAlignment="1">
      <alignment horizontal="right" vertical="center" wrapText="1"/>
    </xf>
    <xf numFmtId="49" fontId="11" fillId="15" borderId="3" xfId="4" applyNumberFormat="1" applyFont="1" applyFill="1" applyBorder="1" applyAlignment="1">
      <alignment horizontal="center" vertical="center" wrapText="1"/>
    </xf>
    <xf numFmtId="177" fontId="23" fillId="15" borderId="3" xfId="4" applyNumberFormat="1" applyFont="1" applyFill="1" applyBorder="1" applyAlignment="1">
      <alignment horizontal="right" vertical="center" wrapText="1"/>
    </xf>
    <xf numFmtId="177" fontId="23" fillId="15" borderId="4" xfId="4" applyNumberFormat="1" applyFont="1" applyFill="1" applyBorder="1" applyAlignment="1">
      <alignment horizontal="right" vertical="center" wrapText="1"/>
    </xf>
    <xf numFmtId="0" fontId="30" fillId="13" borderId="58" xfId="13" applyFont="1" applyFill="1" applyBorder="1" applyAlignment="1">
      <alignment horizontal="center" vertical="center" wrapText="1"/>
    </xf>
    <xf numFmtId="177" fontId="30" fillId="13" borderId="38" xfId="13" applyNumberFormat="1" applyFont="1" applyFill="1" applyBorder="1" applyAlignment="1">
      <alignment horizontal="right" vertical="center" wrapText="1"/>
    </xf>
    <xf numFmtId="177" fontId="23" fillId="14" borderId="1" xfId="13" applyNumberFormat="1" applyFont="1" applyFill="1" applyBorder="1" applyAlignment="1">
      <alignment horizontal="right" vertical="center" wrapText="1"/>
    </xf>
    <xf numFmtId="0" fontId="23" fillId="0" borderId="61" xfId="13" applyFont="1" applyFill="1" applyBorder="1" applyAlignment="1">
      <alignment horizontal="center" vertical="center" wrapText="1"/>
    </xf>
    <xf numFmtId="177" fontId="23" fillId="0" borderId="72" xfId="13" applyNumberFormat="1" applyFont="1" applyFill="1" applyBorder="1" applyAlignment="1">
      <alignment horizontal="right" vertical="center" wrapText="1"/>
    </xf>
    <xf numFmtId="0" fontId="23" fillId="14" borderId="169" xfId="13" applyFont="1" applyFill="1" applyBorder="1" applyAlignment="1">
      <alignment horizontal="center" vertical="center" wrapText="1"/>
    </xf>
    <xf numFmtId="177" fontId="23" fillId="14" borderId="132" xfId="13" applyNumberFormat="1" applyFont="1" applyFill="1" applyBorder="1" applyAlignment="1">
      <alignment horizontal="right" vertical="center" wrapText="1"/>
    </xf>
    <xf numFmtId="0" fontId="23" fillId="14" borderId="170" xfId="13" applyFont="1" applyFill="1" applyBorder="1" applyAlignment="1">
      <alignment horizontal="center" vertical="center" wrapText="1"/>
    </xf>
    <xf numFmtId="177" fontId="23" fillId="14" borderId="171" xfId="13" applyNumberFormat="1" applyFont="1" applyFill="1" applyBorder="1" applyAlignment="1">
      <alignment horizontal="right" vertical="center" wrapText="1"/>
    </xf>
    <xf numFmtId="177" fontId="23" fillId="14" borderId="172" xfId="13" applyNumberFormat="1" applyFont="1" applyFill="1" applyBorder="1" applyAlignment="1">
      <alignment horizontal="right" vertical="center" wrapText="1"/>
    </xf>
    <xf numFmtId="177" fontId="23" fillId="14" borderId="48" xfId="13" applyNumberFormat="1" applyFont="1" applyFill="1" applyBorder="1" applyAlignment="1">
      <alignment horizontal="right" vertical="center" wrapText="1"/>
    </xf>
    <xf numFmtId="177" fontId="23" fillId="14" borderId="38" xfId="13" applyNumberFormat="1" applyFont="1" applyFill="1" applyBorder="1" applyAlignment="1">
      <alignment horizontal="right" vertical="center" wrapText="1"/>
    </xf>
    <xf numFmtId="177" fontId="32" fillId="0" borderId="121" xfId="4" applyNumberFormat="1" applyFont="1" applyFill="1" applyBorder="1" applyAlignment="1">
      <alignment horizontal="right" vertical="center" wrapText="1"/>
    </xf>
    <xf numFmtId="41" fontId="28" fillId="0" borderId="1" xfId="57" applyFont="1" applyFill="1" applyBorder="1" applyAlignment="1">
      <alignment horizontal="right" vertical="center"/>
    </xf>
    <xf numFmtId="177" fontId="29" fillId="2" borderId="6" xfId="20" applyNumberFormat="1" applyFont="1" applyFill="1" applyBorder="1" applyAlignment="1">
      <alignment horizontal="center" vertical="center"/>
    </xf>
    <xf numFmtId="41" fontId="29" fillId="2" borderId="6" xfId="20" applyNumberFormat="1" applyFont="1" applyFill="1" applyBorder="1" applyAlignment="1">
      <alignment horizontal="center" vertical="center"/>
    </xf>
    <xf numFmtId="177" fontId="9" fillId="2" borderId="7" xfId="20" applyNumberFormat="1" applyFont="1" applyFill="1" applyBorder="1" applyAlignment="1">
      <alignment horizontal="right" vertical="center"/>
    </xf>
    <xf numFmtId="41" fontId="9" fillId="2" borderId="91" xfId="20" applyNumberFormat="1" applyFont="1" applyFill="1" applyBorder="1">
      <alignment vertical="center"/>
    </xf>
    <xf numFmtId="41" fontId="9" fillId="2" borderId="92" xfId="20" applyNumberFormat="1" applyFont="1" applyFill="1" applyBorder="1">
      <alignment vertical="center"/>
    </xf>
    <xf numFmtId="177" fontId="28" fillId="0" borderId="5" xfId="20" applyNumberFormat="1" applyFont="1" applyFill="1" applyBorder="1" applyAlignment="1">
      <alignment horizontal="center" vertical="center"/>
    </xf>
    <xf numFmtId="177" fontId="28" fillId="0" borderId="139" xfId="20" applyNumberFormat="1" applyFont="1" applyFill="1" applyBorder="1" applyAlignment="1">
      <alignment horizontal="right" vertical="center"/>
    </xf>
    <xf numFmtId="0" fontId="9" fillId="0" borderId="14" xfId="20" applyNumberFormat="1" applyFont="1" applyFill="1" applyBorder="1" applyAlignment="1" applyProtection="1">
      <alignment horizontal="distributed" vertical="center"/>
    </xf>
    <xf numFmtId="0" fontId="28" fillId="10" borderId="1" xfId="20" applyNumberFormat="1" applyFont="1" applyFill="1" applyBorder="1" applyAlignment="1" applyProtection="1">
      <alignment horizontal="distributed" vertical="distributed" wrapText="1"/>
    </xf>
    <xf numFmtId="178" fontId="31" fillId="10" borderId="1" xfId="13" applyNumberFormat="1" applyFont="1" applyFill="1" applyBorder="1">
      <alignment vertical="center"/>
    </xf>
    <xf numFmtId="41" fontId="28" fillId="10" borderId="1" xfId="20" applyNumberFormat="1" applyFont="1" applyFill="1" applyBorder="1" applyAlignment="1">
      <alignment horizontal="center" vertical="center"/>
    </xf>
    <xf numFmtId="177" fontId="28" fillId="10" borderId="97" xfId="20" applyNumberFormat="1" applyFont="1" applyFill="1" applyBorder="1" applyAlignment="1">
      <alignment horizontal="right" vertical="center"/>
    </xf>
    <xf numFmtId="0" fontId="8" fillId="10" borderId="1" xfId="20" applyNumberFormat="1" applyFont="1" applyFill="1" applyBorder="1" applyAlignment="1" applyProtection="1">
      <alignment horizontal="distributed" vertical="distributed" shrinkToFit="1"/>
    </xf>
    <xf numFmtId="41" fontId="8" fillId="0" borderId="2" xfId="20" applyNumberFormat="1" applyFont="1" applyFill="1" applyBorder="1">
      <alignment vertical="center"/>
    </xf>
    <xf numFmtId="0" fontId="28" fillId="10" borderId="1" xfId="20" applyNumberFormat="1" applyFont="1" applyFill="1" applyBorder="1" applyAlignment="1" applyProtection="1">
      <alignment horizontal="distributed" vertical="distributed"/>
    </xf>
    <xf numFmtId="177" fontId="28" fillId="0" borderId="1" xfId="20" applyNumberFormat="1" applyFont="1" applyFill="1" applyBorder="1" applyAlignment="1">
      <alignment horizontal="right" vertical="center"/>
    </xf>
    <xf numFmtId="41" fontId="28" fillId="0" borderId="1" xfId="20" applyNumberFormat="1" applyFont="1" applyFill="1" applyBorder="1" applyAlignment="1">
      <alignment horizontal="right" vertical="center"/>
    </xf>
    <xf numFmtId="0" fontId="0" fillId="0" borderId="0" xfId="20" applyNumberFormat="1" applyFont="1" applyBorder="1">
      <alignment vertical="center"/>
    </xf>
    <xf numFmtId="177" fontId="28" fillId="0" borderId="1" xfId="20" applyNumberFormat="1" applyFont="1" applyFill="1" applyBorder="1" applyAlignment="1">
      <alignment horizontal="center" vertical="center"/>
    </xf>
    <xf numFmtId="41" fontId="28" fillId="0" borderId="1" xfId="20" applyNumberFormat="1" applyFont="1" applyFill="1" applyBorder="1" applyAlignment="1">
      <alignment horizontal="center" vertical="center"/>
    </xf>
    <xf numFmtId="177" fontId="28" fillId="10" borderId="138" xfId="20" applyNumberFormat="1" applyFont="1" applyFill="1" applyBorder="1" applyAlignment="1">
      <alignment horizontal="right" vertical="center"/>
    </xf>
    <xf numFmtId="0" fontId="9" fillId="0" borderId="1" xfId="20" applyNumberFormat="1" applyFont="1" applyFill="1" applyBorder="1" applyAlignment="1" applyProtection="1">
      <alignment horizontal="distributed" vertical="center"/>
    </xf>
    <xf numFmtId="177" fontId="3" fillId="0" borderId="1" xfId="20" applyNumberFormat="1" applyFont="1" applyBorder="1">
      <alignment vertical="center"/>
    </xf>
    <xf numFmtId="41" fontId="3" fillId="0" borderId="1" xfId="20" applyNumberFormat="1" applyFont="1" applyBorder="1">
      <alignment vertical="center"/>
    </xf>
    <xf numFmtId="41" fontId="3" fillId="0" borderId="2" xfId="20" applyNumberFormat="1" applyFont="1" applyBorder="1">
      <alignment vertical="center"/>
    </xf>
    <xf numFmtId="0" fontId="0" fillId="0" borderId="138" xfId="20" applyNumberFormat="1" applyFont="1" applyBorder="1">
      <alignment vertical="center"/>
    </xf>
    <xf numFmtId="41" fontId="8" fillId="10" borderId="1" xfId="20" applyNumberFormat="1" applyFont="1" applyFill="1" applyBorder="1">
      <alignment vertical="center"/>
    </xf>
    <xf numFmtId="41" fontId="8" fillId="0" borderId="3" xfId="20" applyNumberFormat="1" applyFont="1" applyFill="1" applyBorder="1">
      <alignment vertical="center"/>
    </xf>
    <xf numFmtId="41" fontId="8" fillId="0" borderId="4" xfId="20" applyNumberFormat="1" applyFont="1" applyFill="1" applyBorder="1">
      <alignment vertical="center"/>
    </xf>
    <xf numFmtId="178" fontId="0" fillId="0" borderId="0" xfId="20" applyNumberFormat="1" applyFont="1">
      <alignment vertical="center"/>
    </xf>
    <xf numFmtId="41" fontId="28" fillId="10" borderId="1" xfId="57" applyFont="1" applyFill="1" applyBorder="1" applyAlignment="1">
      <alignment vertical="center"/>
    </xf>
    <xf numFmtId="0" fontId="28" fillId="10" borderId="96" xfId="20" applyNumberFormat="1" applyFont="1" applyFill="1" applyBorder="1" applyAlignment="1" applyProtection="1">
      <alignment horizontal="distributed" vertical="center"/>
    </xf>
    <xf numFmtId="0" fontId="28" fillId="10" borderId="43" xfId="20" applyNumberFormat="1" applyFont="1" applyFill="1" applyBorder="1" applyAlignment="1" applyProtection="1">
      <alignment horizontal="distributed" vertical="center"/>
    </xf>
    <xf numFmtId="177" fontId="23" fillId="0" borderId="173" xfId="4" applyNumberFormat="1" applyFont="1" applyBorder="1" applyAlignment="1">
      <alignment horizontal="right" vertical="center" wrapText="1"/>
    </xf>
    <xf numFmtId="177" fontId="23" fillId="0" borderId="174" xfId="4" applyNumberFormat="1" applyFont="1" applyBorder="1" applyAlignment="1">
      <alignment horizontal="right" vertical="center" wrapText="1"/>
    </xf>
    <xf numFmtId="41" fontId="3" fillId="0" borderId="0" xfId="57" applyFont="1">
      <alignment vertical="center"/>
    </xf>
    <xf numFmtId="177" fontId="23" fillId="0" borderId="2" xfId="4" applyNumberFormat="1" applyFont="1" applyFill="1" applyBorder="1" applyAlignment="1">
      <alignment horizontal="right" vertical="center" wrapText="1"/>
    </xf>
    <xf numFmtId="177" fontId="12" fillId="16" borderId="2" xfId="4" applyNumberFormat="1" applyFont="1" applyFill="1" applyBorder="1" applyAlignment="1" applyProtection="1">
      <alignment horizontal="right" vertical="center" wrapText="1"/>
    </xf>
    <xf numFmtId="41" fontId="8" fillId="0" borderId="1" xfId="57" applyFont="1" applyFill="1" applyBorder="1" applyAlignment="1">
      <alignment horizontal="right" vertical="center"/>
    </xf>
    <xf numFmtId="41" fontId="8" fillId="0" borderId="1" xfId="57" applyFont="1" applyFill="1" applyBorder="1">
      <alignment vertical="center"/>
    </xf>
    <xf numFmtId="177" fontId="9" fillId="3" borderId="124" xfId="15" applyNumberFormat="1" applyFont="1" applyFill="1" applyBorder="1" applyAlignment="1">
      <alignment horizontal="right" vertical="center" wrapText="1"/>
    </xf>
    <xf numFmtId="49" fontId="7" fillId="3" borderId="124" xfId="15" applyNumberFormat="1" applyFont="1" applyFill="1" applyBorder="1" applyAlignment="1">
      <alignment horizontal="center" vertical="center" wrapText="1"/>
    </xf>
    <xf numFmtId="49" fontId="8" fillId="10" borderId="1" xfId="16" applyNumberFormat="1" applyFont="1" applyFill="1" applyBorder="1" applyAlignment="1">
      <alignment horizontal="center" vertical="center" wrapText="1"/>
    </xf>
    <xf numFmtId="3" fontId="26" fillId="10" borderId="1" xfId="13" applyNumberFormat="1" applyFont="1" applyFill="1" applyBorder="1" applyAlignment="1">
      <alignment horizontal="right" vertical="center" wrapText="1"/>
    </xf>
    <xf numFmtId="3" fontId="11" fillId="10" borderId="1" xfId="13" applyNumberFormat="1" applyFont="1" applyFill="1" applyBorder="1" applyAlignment="1">
      <alignment horizontal="right" vertical="center" wrapText="1"/>
    </xf>
    <xf numFmtId="49" fontId="8" fillId="0" borderId="1" xfId="16" applyNumberFormat="1" applyFont="1" applyFill="1" applyBorder="1" applyAlignment="1">
      <alignment horizontal="center" vertical="center" wrapText="1"/>
    </xf>
    <xf numFmtId="49" fontId="9" fillId="3" borderId="13" xfId="1" applyNumberFormat="1" applyFont="1" applyFill="1" applyBorder="1" applyAlignment="1">
      <alignment horizontal="center" vertical="center" wrapText="1"/>
    </xf>
    <xf numFmtId="49" fontId="9" fillId="3" borderId="14" xfId="1" applyNumberFormat="1" applyFont="1" applyFill="1" applyBorder="1" applyAlignment="1">
      <alignment horizontal="center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1" fontId="9" fillId="10" borderId="3" xfId="2" applyNumberFormat="1" applyFont="1" applyFill="1" applyBorder="1" applyAlignment="1">
      <alignment horizontal="left" vertical="center" indent="1"/>
    </xf>
    <xf numFmtId="49" fontId="8" fillId="0" borderId="3" xfId="15" applyNumberFormat="1" applyFont="1" applyFill="1" applyBorder="1" applyAlignment="1">
      <alignment horizontal="center" vertical="center" wrapText="1"/>
    </xf>
    <xf numFmtId="49" fontId="8" fillId="10" borderId="3" xfId="16" applyNumberFormat="1" applyFont="1" applyFill="1" applyBorder="1" applyAlignment="1">
      <alignment horizontal="center" vertical="center" wrapText="1"/>
    </xf>
    <xf numFmtId="49" fontId="8" fillId="10" borderId="4" xfId="16" applyNumberFormat="1" applyFont="1" applyFill="1" applyBorder="1" applyAlignment="1">
      <alignment horizontal="center" vertical="center" wrapText="1"/>
    </xf>
    <xf numFmtId="49" fontId="8" fillId="3" borderId="175" xfId="16" applyNumberFormat="1" applyFont="1" applyFill="1" applyBorder="1" applyAlignment="1">
      <alignment horizontal="center" vertical="center" wrapText="1"/>
    </xf>
    <xf numFmtId="0" fontId="28" fillId="0" borderId="96" xfId="20" applyNumberFormat="1" applyFont="1" applyBorder="1" applyAlignment="1">
      <alignment horizontal="center" vertical="center" textRotation="255" wrapText="1"/>
    </xf>
    <xf numFmtId="0" fontId="28" fillId="0" borderId="43" xfId="20" applyNumberFormat="1" applyFont="1" applyBorder="1" applyAlignment="1">
      <alignment horizontal="center" vertical="center" textRotation="255" wrapText="1"/>
    </xf>
    <xf numFmtId="0" fontId="8" fillId="0" borderId="9" xfId="20" applyNumberFormat="1" applyFont="1" applyFill="1" applyBorder="1" applyAlignment="1" applyProtection="1">
      <alignment horizontal="distributed" vertical="center"/>
    </xf>
    <xf numFmtId="0" fontId="8" fillId="0" borderId="1" xfId="20" applyNumberFormat="1" applyFont="1" applyFill="1" applyBorder="1" applyAlignment="1" applyProtection="1">
      <alignment horizontal="distributed" vertical="center"/>
    </xf>
    <xf numFmtId="0" fontId="28" fillId="0" borderId="126" xfId="20" applyNumberFormat="1" applyFont="1" applyBorder="1" applyAlignment="1">
      <alignment horizontal="center" vertical="center" textRotation="255" wrapText="1"/>
    </xf>
    <xf numFmtId="0" fontId="28" fillId="0" borderId="67" xfId="20" applyNumberFormat="1" applyFont="1" applyBorder="1" applyAlignment="1">
      <alignment horizontal="center" vertical="center" textRotation="255" wrapText="1"/>
    </xf>
    <xf numFmtId="0" fontId="8" fillId="0" borderId="16" xfId="20" applyNumberFormat="1" applyFont="1" applyFill="1" applyBorder="1" applyAlignment="1" applyProtection="1">
      <alignment horizontal="distributed" vertical="center"/>
    </xf>
    <xf numFmtId="0" fontId="8" fillId="0" borderId="3" xfId="20" applyNumberFormat="1" applyFont="1" applyFill="1" applyBorder="1" applyAlignment="1" applyProtection="1">
      <alignment horizontal="distributed" vertical="center"/>
    </xf>
    <xf numFmtId="0" fontId="28" fillId="10" borderId="96" xfId="20" applyNumberFormat="1" applyFont="1" applyFill="1" applyBorder="1" applyAlignment="1" applyProtection="1">
      <alignment horizontal="distributed" vertical="center"/>
    </xf>
    <xf numFmtId="0" fontId="28" fillId="10" borderId="43" xfId="20" applyNumberFormat="1" applyFont="1" applyFill="1" applyBorder="1" applyAlignment="1" applyProtection="1">
      <alignment horizontal="distributed" vertical="center"/>
    </xf>
    <xf numFmtId="0" fontId="28" fillId="10" borderId="25" xfId="20" applyNumberFormat="1" applyFont="1" applyFill="1" applyBorder="1" applyAlignment="1" applyProtection="1">
      <alignment horizontal="center" vertical="center" wrapText="1"/>
    </xf>
    <xf numFmtId="0" fontId="28" fillId="10" borderId="8" xfId="20" applyNumberFormat="1" applyFont="1" applyFill="1" applyBorder="1" applyAlignment="1" applyProtection="1">
      <alignment horizontal="center" vertical="center" wrapText="1"/>
    </xf>
    <xf numFmtId="0" fontId="28" fillId="10" borderId="51" xfId="20" applyNumberFormat="1" applyFont="1" applyFill="1" applyBorder="1" applyAlignment="1" applyProtection="1">
      <alignment horizontal="center" vertical="center" wrapText="1"/>
    </xf>
    <xf numFmtId="0" fontId="8" fillId="0" borderId="13" xfId="20" applyNumberFormat="1" applyFont="1" applyFill="1" applyBorder="1" applyAlignment="1" applyProtection="1">
      <alignment horizontal="center" vertical="center" textRotation="255"/>
    </xf>
    <xf numFmtId="0" fontId="8" fillId="0" borderId="9" xfId="20" applyNumberFormat="1" applyFont="1" applyFill="1" applyBorder="1" applyAlignment="1" applyProtection="1">
      <alignment horizontal="center" vertical="center" textRotation="255"/>
    </xf>
    <xf numFmtId="0" fontId="28" fillId="0" borderId="50" xfId="20" applyNumberFormat="1" applyFont="1" applyBorder="1" applyAlignment="1">
      <alignment horizontal="center" vertical="center" textRotation="255" wrapText="1"/>
    </xf>
    <xf numFmtId="0" fontId="28" fillId="0" borderId="8" xfId="20" applyNumberFormat="1" applyFont="1" applyBorder="1" applyAlignment="1">
      <alignment horizontal="center" vertical="center" textRotation="255" wrapText="1"/>
    </xf>
    <xf numFmtId="0" fontId="28" fillId="0" borderId="51" xfId="20" applyNumberFormat="1" applyFont="1" applyBorder="1" applyAlignment="1">
      <alignment horizontal="center" vertical="center" textRotation="255" wrapText="1"/>
    </xf>
    <xf numFmtId="0" fontId="8" fillId="0" borderId="9" xfId="20" applyNumberFormat="1" applyFont="1" applyFill="1" applyBorder="1" applyAlignment="1" applyProtection="1">
      <alignment horizontal="center" vertical="center" wrapText="1"/>
    </xf>
    <xf numFmtId="0" fontId="28" fillId="10" borderId="51" xfId="20" applyNumberFormat="1" applyFont="1" applyFill="1" applyBorder="1" applyAlignment="1" applyProtection="1">
      <alignment horizontal="distributed" vertical="center"/>
    </xf>
    <xf numFmtId="0" fontId="28" fillId="10" borderId="5" xfId="20" applyNumberFormat="1" applyFont="1" applyFill="1" applyBorder="1" applyAlignment="1" applyProtection="1">
      <alignment horizontal="distributed" vertical="center"/>
    </xf>
    <xf numFmtId="0" fontId="9" fillId="2" borderId="40" xfId="20" applyNumberFormat="1" applyFont="1" applyFill="1" applyBorder="1" applyAlignment="1" applyProtection="1">
      <alignment horizontal="center" vertical="center"/>
    </xf>
    <xf numFmtId="0" fontId="9" fillId="2" borderId="6" xfId="20" applyNumberFormat="1" applyFont="1" applyFill="1" applyBorder="1" applyAlignment="1" applyProtection="1">
      <alignment horizontal="center" vertical="center"/>
    </xf>
    <xf numFmtId="0" fontId="9" fillId="2" borderId="88" xfId="20" applyNumberFormat="1" applyFont="1" applyFill="1" applyBorder="1" applyAlignment="1" applyProtection="1">
      <alignment horizontal="center" vertical="center"/>
    </xf>
    <xf numFmtId="0" fontId="9" fillId="2" borderId="91" xfId="20" applyNumberFormat="1" applyFont="1" applyFill="1" applyBorder="1" applyAlignment="1" applyProtection="1">
      <alignment horizontal="center" vertical="center"/>
    </xf>
    <xf numFmtId="0" fontId="14" fillId="0" borderId="0" xfId="20" applyNumberFormat="1" applyFont="1" applyAlignment="1">
      <alignment horizontal="center" vertical="center"/>
    </xf>
    <xf numFmtId="0" fontId="8" fillId="2" borderId="13" xfId="20" applyNumberFormat="1" applyFont="1" applyFill="1" applyBorder="1" applyAlignment="1">
      <alignment horizontal="center" vertical="center"/>
    </xf>
    <xf numFmtId="0" fontId="8" fillId="2" borderId="14" xfId="20" applyNumberFormat="1" applyFont="1" applyFill="1" applyBorder="1" applyAlignment="1">
      <alignment horizontal="center" vertical="center"/>
    </xf>
    <xf numFmtId="0" fontId="8" fillId="2" borderId="98" xfId="20" applyNumberFormat="1" applyFont="1" applyFill="1" applyBorder="1" applyAlignment="1">
      <alignment horizontal="center" vertical="center"/>
    </xf>
    <xf numFmtId="0" fontId="8" fillId="2" borderId="15" xfId="20" applyNumberFormat="1" applyFont="1" applyFill="1" applyBorder="1" applyAlignment="1">
      <alignment horizontal="center" vertical="center"/>
    </xf>
    <xf numFmtId="0" fontId="8" fillId="2" borderId="9" xfId="20" applyNumberFormat="1" applyFont="1" applyFill="1" applyBorder="1" applyAlignment="1" applyProtection="1">
      <alignment horizontal="center" vertical="center"/>
    </xf>
    <xf numFmtId="0" fontId="8" fillId="2" borderId="1" xfId="20" applyNumberFormat="1" applyFont="1" applyFill="1" applyBorder="1" applyAlignment="1" applyProtection="1">
      <alignment horizontal="center" vertical="center"/>
    </xf>
    <xf numFmtId="0" fontId="8" fillId="2" borderId="16" xfId="20" applyNumberFormat="1" applyFont="1" applyFill="1" applyBorder="1" applyAlignment="1" applyProtection="1">
      <alignment horizontal="center" vertical="center"/>
    </xf>
    <xf numFmtId="0" fontId="8" fillId="2" borderId="3" xfId="20" applyNumberFormat="1" applyFont="1" applyFill="1" applyBorder="1" applyAlignment="1" applyProtection="1">
      <alignment horizontal="center" vertical="center"/>
    </xf>
    <xf numFmtId="49" fontId="11" fillId="0" borderId="14" xfId="4" applyNumberFormat="1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49" fontId="23" fillId="0" borderId="1" xfId="4" applyNumberFormat="1" applyFont="1" applyBorder="1" applyAlignment="1">
      <alignment horizontal="center" vertical="center" wrapText="1"/>
    </xf>
    <xf numFmtId="49" fontId="23" fillId="0" borderId="3" xfId="4" applyNumberFormat="1" applyFont="1" applyBorder="1" applyAlignment="1">
      <alignment horizontal="center" vertical="center" wrapText="1"/>
    </xf>
    <xf numFmtId="49" fontId="11" fillId="15" borderId="128" xfId="20" applyNumberFormat="1" applyFont="1" applyFill="1" applyBorder="1" applyAlignment="1">
      <alignment horizontal="center" vertical="center" wrapText="1"/>
    </xf>
    <xf numFmtId="49" fontId="11" fillId="15" borderId="0" xfId="20" applyNumberFormat="1" applyFont="1" applyFill="1" applyBorder="1" applyAlignment="1">
      <alignment horizontal="center" vertical="center" wrapText="1"/>
    </xf>
    <xf numFmtId="49" fontId="11" fillId="15" borderId="54" xfId="20" applyNumberFormat="1" applyFont="1" applyFill="1" applyBorder="1" applyAlignment="1">
      <alignment horizontal="center" vertical="center" wrapText="1"/>
    </xf>
    <xf numFmtId="49" fontId="11" fillId="15" borderId="129" xfId="20" applyNumberFormat="1" applyFont="1" applyFill="1" applyBorder="1" applyAlignment="1">
      <alignment horizontal="center" vertical="center" wrapText="1"/>
    </xf>
    <xf numFmtId="49" fontId="11" fillId="15" borderId="28" xfId="20" applyNumberFormat="1" applyFont="1" applyFill="1" applyBorder="1" applyAlignment="1">
      <alignment horizontal="center" vertical="center" wrapText="1"/>
    </xf>
    <xf numFmtId="49" fontId="11" fillId="15" borderId="78" xfId="20" applyNumberFormat="1" applyFont="1" applyFill="1" applyBorder="1" applyAlignment="1">
      <alignment horizontal="center" vertical="center" wrapText="1"/>
    </xf>
    <xf numFmtId="49" fontId="12" fillId="5" borderId="13" xfId="4" applyNumberFormat="1" applyFont="1" applyFill="1" applyBorder="1" applyAlignment="1">
      <alignment horizontal="center" vertical="center" wrapText="1"/>
    </xf>
    <xf numFmtId="49" fontId="12" fillId="5" borderId="14" xfId="4" applyNumberFormat="1" applyFont="1" applyFill="1" applyBorder="1" applyAlignment="1">
      <alignment horizontal="center" vertical="center" wrapText="1"/>
    </xf>
    <xf numFmtId="49" fontId="12" fillId="5" borderId="98" xfId="4" applyNumberFormat="1" applyFont="1" applyFill="1" applyBorder="1" applyAlignment="1">
      <alignment horizontal="center" vertical="center" wrapText="1"/>
    </xf>
    <xf numFmtId="49" fontId="12" fillId="5" borderId="9" xfId="4" applyNumberFormat="1" applyFont="1" applyFill="1" applyBorder="1" applyAlignment="1">
      <alignment horizontal="center" vertical="center" wrapText="1"/>
    </xf>
    <xf numFmtId="49" fontId="12" fillId="5" borderId="1" xfId="4" applyNumberFormat="1" applyFont="1" applyFill="1" applyBorder="1" applyAlignment="1">
      <alignment horizontal="center" vertical="center" wrapText="1"/>
    </xf>
    <xf numFmtId="49" fontId="12" fillId="5" borderId="97" xfId="4" applyNumberFormat="1" applyFont="1" applyFill="1" applyBorder="1" applyAlignment="1">
      <alignment horizontal="center" vertical="center" wrapText="1"/>
    </xf>
    <xf numFmtId="49" fontId="12" fillId="5" borderId="16" xfId="4" applyNumberFormat="1" applyFont="1" applyFill="1" applyBorder="1" applyAlignment="1">
      <alignment horizontal="center" vertical="center" wrapText="1"/>
    </xf>
    <xf numFmtId="49" fontId="12" fillId="5" borderId="3" xfId="4" applyNumberFormat="1" applyFont="1" applyFill="1" applyBorder="1" applyAlignment="1">
      <alignment horizontal="center" vertical="center" wrapText="1"/>
    </xf>
    <xf numFmtId="49" fontId="12" fillId="5" borderId="99" xfId="4" applyNumberFormat="1" applyFont="1" applyFill="1" applyBorder="1" applyAlignment="1">
      <alignment horizontal="center" vertical="center" wrapText="1"/>
    </xf>
    <xf numFmtId="49" fontId="23" fillId="0" borderId="51" xfId="4" applyNumberFormat="1" applyFont="1" applyBorder="1" applyAlignment="1">
      <alignment horizontal="center" vertical="center" wrapText="1"/>
    </xf>
    <xf numFmtId="49" fontId="23" fillId="0" borderId="9" xfId="4" applyNumberFormat="1" applyFont="1" applyBorder="1" applyAlignment="1">
      <alignment horizontal="center" vertical="center" wrapText="1"/>
    </xf>
    <xf numFmtId="49" fontId="23" fillId="0" borderId="16" xfId="4" applyNumberFormat="1" applyFont="1" applyBorder="1" applyAlignment="1">
      <alignment horizontal="center" vertical="center" wrapText="1"/>
    </xf>
    <xf numFmtId="49" fontId="23" fillId="0" borderId="5" xfId="4" applyNumberFormat="1" applyFont="1" applyBorder="1" applyAlignment="1">
      <alignment horizontal="center" vertical="center" wrapText="1"/>
    </xf>
    <xf numFmtId="49" fontId="11" fillId="15" borderId="9" xfId="20" applyNumberFormat="1" applyFont="1" applyFill="1" applyBorder="1" applyAlignment="1">
      <alignment horizontal="center" vertical="center" wrapText="1"/>
    </xf>
    <xf numFmtId="49" fontId="11" fillId="15" borderId="1" xfId="20" applyNumberFormat="1" applyFont="1" applyFill="1" applyBorder="1" applyAlignment="1">
      <alignment horizontal="center" vertical="center" wrapText="1"/>
    </xf>
    <xf numFmtId="49" fontId="11" fillId="15" borderId="16" xfId="20" applyNumberFormat="1" applyFont="1" applyFill="1" applyBorder="1" applyAlignment="1">
      <alignment horizontal="center" vertical="center" wrapText="1"/>
    </xf>
    <xf numFmtId="49" fontId="11" fillId="15" borderId="3" xfId="20" applyNumberFormat="1" applyFont="1" applyFill="1" applyBorder="1" applyAlignment="1">
      <alignment horizontal="center" vertical="center" wrapText="1"/>
    </xf>
    <xf numFmtId="49" fontId="11" fillId="0" borderId="13" xfId="4" applyNumberFormat="1" applyFont="1" applyBorder="1" applyAlignment="1">
      <alignment horizontal="center" vertical="center" wrapText="1"/>
    </xf>
    <xf numFmtId="49" fontId="11" fillId="0" borderId="9" xfId="4" applyNumberFormat="1" applyFont="1" applyBorder="1" applyAlignment="1">
      <alignment horizontal="center" vertical="center" wrapText="1"/>
    </xf>
    <xf numFmtId="49" fontId="11" fillId="15" borderId="90" xfId="20" applyNumberFormat="1" applyFont="1" applyFill="1" applyBorder="1" applyAlignment="1">
      <alignment horizontal="center" vertical="center" wrapText="1"/>
    </xf>
    <xf numFmtId="49" fontId="11" fillId="15" borderId="127" xfId="20" applyNumberFormat="1" applyFont="1" applyFill="1" applyBorder="1" applyAlignment="1">
      <alignment horizontal="center" vertical="center" wrapText="1"/>
    </xf>
    <xf numFmtId="49" fontId="11" fillId="15" borderId="77" xfId="20" applyNumberFormat="1" applyFont="1" applyFill="1" applyBorder="1" applyAlignment="1">
      <alignment horizontal="center" vertical="center" wrapText="1"/>
    </xf>
    <xf numFmtId="49" fontId="11" fillId="0" borderId="90" xfId="4" applyNumberFormat="1" applyFont="1" applyBorder="1" applyAlignment="1">
      <alignment horizontal="center" vertical="center" wrapText="1"/>
    </xf>
    <xf numFmtId="49" fontId="11" fillId="0" borderId="128" xfId="4" applyNumberFormat="1" applyFont="1" applyBorder="1" applyAlignment="1">
      <alignment horizontal="center" vertical="center" wrapText="1"/>
    </xf>
    <xf numFmtId="49" fontId="11" fillId="0" borderId="135" xfId="4" applyNumberFormat="1" applyFont="1" applyBorder="1" applyAlignment="1">
      <alignment horizontal="center" vertical="center" wrapText="1"/>
    </xf>
    <xf numFmtId="49" fontId="11" fillId="0" borderId="127" xfId="4" applyNumberFormat="1" applyFont="1" applyBorder="1" applyAlignment="1">
      <alignment horizontal="center" vertical="center" wrapText="1"/>
    </xf>
    <xf numFmtId="49" fontId="11" fillId="0" borderId="0" xfId="4" applyNumberFormat="1" applyFont="1" applyBorder="1" applyAlignment="1">
      <alignment horizontal="center" vertical="center" wrapText="1"/>
    </xf>
    <xf numFmtId="49" fontId="11" fillId="0" borderId="69" xfId="4" applyNumberFormat="1" applyFont="1" applyBorder="1" applyAlignment="1">
      <alignment horizontal="center" vertical="center" wrapText="1"/>
    </xf>
    <xf numFmtId="49" fontId="11" fillId="0" borderId="37" xfId="4" applyNumberFormat="1" applyFont="1" applyBorder="1" applyAlignment="1">
      <alignment horizontal="center" vertical="center" wrapText="1"/>
    </xf>
    <xf numFmtId="49" fontId="11" fillId="0" borderId="12" xfId="4" applyNumberFormat="1" applyFont="1" applyBorder="1" applyAlignment="1">
      <alignment horizontal="center" vertical="center" wrapText="1"/>
    </xf>
    <xf numFmtId="49" fontId="11" fillId="0" borderId="36" xfId="4" applyNumberFormat="1" applyFont="1" applyBorder="1" applyAlignment="1">
      <alignment horizontal="center" vertical="center" wrapText="1"/>
    </xf>
    <xf numFmtId="49" fontId="11" fillId="0" borderId="33" xfId="4" applyNumberFormat="1" applyFont="1" applyBorder="1" applyAlignment="1">
      <alignment horizontal="center" vertical="center" wrapText="1"/>
    </xf>
    <xf numFmtId="49" fontId="11" fillId="0" borderId="11" xfId="4" applyNumberFormat="1" applyFont="1" applyBorder="1" applyAlignment="1">
      <alignment horizontal="center" vertical="center" wrapText="1"/>
    </xf>
    <xf numFmtId="49" fontId="11" fillId="0" borderId="31" xfId="4" applyNumberFormat="1" applyFont="1" applyBorder="1" applyAlignment="1">
      <alignment horizontal="center" vertical="center" wrapText="1"/>
    </xf>
    <xf numFmtId="49" fontId="11" fillId="0" borderId="27" xfId="4" applyNumberFormat="1" applyFont="1" applyBorder="1" applyAlignment="1">
      <alignment horizontal="center" vertical="center" wrapText="1"/>
    </xf>
    <xf numFmtId="49" fontId="11" fillId="0" borderId="55" xfId="4" applyNumberFormat="1" applyFont="1" applyBorder="1" applyAlignment="1">
      <alignment horizontal="center" vertical="center" wrapText="1"/>
    </xf>
    <xf numFmtId="49" fontId="11" fillId="0" borderId="34" xfId="4" applyNumberFormat="1" applyFont="1" applyFill="1" applyBorder="1" applyAlignment="1" applyProtection="1">
      <alignment horizontal="center" vertical="center" wrapText="1"/>
    </xf>
    <xf numFmtId="49" fontId="11" fillId="0" borderId="55" xfId="4" applyNumberFormat="1" applyFont="1" applyFill="1" applyBorder="1" applyAlignment="1" applyProtection="1">
      <alignment horizontal="center" vertical="center" wrapText="1"/>
    </xf>
    <xf numFmtId="0" fontId="25" fillId="0" borderId="0" xfId="13" applyNumberFormat="1" applyFont="1" applyAlignment="1">
      <alignment horizontal="center" vertical="center"/>
    </xf>
    <xf numFmtId="0" fontId="13" fillId="3" borderId="56" xfId="13" applyNumberFormat="1" applyFont="1" applyFill="1" applyBorder="1" applyAlignment="1">
      <alignment horizontal="center" vertical="center" wrapText="1"/>
    </xf>
    <xf numFmtId="0" fontId="13" fillId="3" borderId="57" xfId="13" applyNumberFormat="1" applyFont="1" applyFill="1" applyBorder="1" applyAlignment="1">
      <alignment horizontal="center" vertical="center" wrapText="1"/>
    </xf>
    <xf numFmtId="0" fontId="13" fillId="3" borderId="11" xfId="13" applyNumberFormat="1" applyFont="1" applyFill="1" applyBorder="1" applyAlignment="1">
      <alignment horizontal="center" vertical="center" wrapText="1"/>
    </xf>
    <xf numFmtId="0" fontId="13" fillId="3" borderId="31" xfId="13" applyNumberFormat="1" applyFont="1" applyFill="1" applyBorder="1" applyAlignment="1">
      <alignment horizontal="center" vertical="center" wrapText="1"/>
    </xf>
    <xf numFmtId="0" fontId="13" fillId="3" borderId="10" xfId="13" applyNumberFormat="1" applyFont="1" applyFill="1" applyBorder="1" applyAlignment="1">
      <alignment horizontal="center" vertical="center" wrapText="1"/>
    </xf>
    <xf numFmtId="0" fontId="13" fillId="3" borderId="32" xfId="13" applyNumberFormat="1" applyFont="1" applyFill="1" applyBorder="1" applyAlignment="1">
      <alignment horizontal="center" vertical="center" wrapText="1"/>
    </xf>
    <xf numFmtId="0" fontId="23" fillId="0" borderId="65" xfId="13" applyFont="1" applyFill="1" applyBorder="1" applyAlignment="1">
      <alignment horizontal="center" vertical="center" wrapText="1"/>
    </xf>
    <xf numFmtId="0" fontId="23" fillId="0" borderId="62" xfId="13" applyFont="1" applyFill="1" applyBorder="1" applyAlignment="1">
      <alignment horizontal="center" vertical="center" wrapText="1"/>
    </xf>
    <xf numFmtId="0" fontId="23" fillId="0" borderId="83" xfId="13" applyFont="1" applyFill="1" applyBorder="1" applyAlignment="1">
      <alignment horizontal="center" vertical="center" wrapText="1"/>
    </xf>
    <xf numFmtId="0" fontId="23" fillId="0" borderId="20" xfId="13" applyFont="1" applyFill="1" applyBorder="1" applyAlignment="1">
      <alignment horizontal="center" vertical="center" wrapText="1"/>
    </xf>
    <xf numFmtId="0" fontId="23" fillId="0" borderId="29" xfId="13" applyFont="1" applyFill="1" applyBorder="1" applyAlignment="1">
      <alignment horizontal="center" vertical="center" wrapText="1"/>
    </xf>
    <xf numFmtId="0" fontId="23" fillId="0" borderId="118" xfId="13" applyFont="1" applyFill="1" applyBorder="1" applyAlignment="1">
      <alignment horizontal="center" vertical="center" wrapText="1"/>
    </xf>
    <xf numFmtId="0" fontId="11" fillId="0" borderId="36" xfId="13" applyFont="1" applyFill="1" applyBorder="1" applyAlignment="1">
      <alignment horizontal="center" vertical="center" wrapText="1"/>
    </xf>
    <xf numFmtId="0" fontId="27" fillId="13" borderId="104" xfId="13" applyFont="1" applyFill="1" applyBorder="1" applyAlignment="1">
      <alignment horizontal="center" vertical="center" wrapText="1"/>
    </xf>
    <xf numFmtId="0" fontId="27" fillId="13" borderId="106" xfId="13" applyFont="1" applyFill="1" applyBorder="1" applyAlignment="1">
      <alignment horizontal="center" vertical="center" wrapText="1"/>
    </xf>
    <xf numFmtId="0" fontId="27" fillId="13" borderId="109" xfId="13" applyFont="1" applyFill="1" applyBorder="1" applyAlignment="1">
      <alignment horizontal="center" vertical="center" wrapText="1"/>
    </xf>
    <xf numFmtId="0" fontId="30" fillId="13" borderId="103" xfId="13" applyFont="1" applyFill="1" applyBorder="1" applyAlignment="1">
      <alignment horizontal="center" vertical="center" wrapText="1"/>
    </xf>
    <xf numFmtId="0" fontId="30" fillId="13" borderId="127" xfId="13" applyFont="1" applyFill="1" applyBorder="1" applyAlignment="1">
      <alignment horizontal="center" vertical="center" wrapText="1"/>
    </xf>
    <xf numFmtId="0" fontId="30" fillId="13" borderId="88" xfId="13" applyFont="1" applyFill="1" applyBorder="1" applyAlignment="1">
      <alignment horizontal="center" vertical="center" wrapText="1"/>
    </xf>
    <xf numFmtId="0" fontId="30" fillId="13" borderId="47" xfId="13" applyFont="1" applyFill="1" applyBorder="1" applyAlignment="1">
      <alignment horizontal="center" vertical="center" wrapText="1"/>
    </xf>
    <xf numFmtId="0" fontId="30" fillId="13" borderId="0" xfId="13" applyFont="1" applyFill="1" applyBorder="1" applyAlignment="1">
      <alignment horizontal="center" vertical="center" wrapText="1"/>
    </xf>
    <xf numFmtId="0" fontId="30" fillId="13" borderId="59" xfId="13" applyFont="1" applyFill="1" applyBorder="1" applyAlignment="1">
      <alignment horizontal="center" vertical="center" wrapText="1"/>
    </xf>
    <xf numFmtId="0" fontId="30" fillId="13" borderId="102" xfId="13" applyFont="1" applyFill="1" applyBorder="1" applyAlignment="1">
      <alignment horizontal="center" vertical="center" wrapText="1"/>
    </xf>
    <xf numFmtId="0" fontId="30" fillId="13" borderId="28" xfId="13" applyFont="1" applyFill="1" applyBorder="1" applyAlignment="1">
      <alignment horizontal="center" vertical="center" wrapText="1"/>
    </xf>
    <xf numFmtId="0" fontId="30" fillId="13" borderId="168" xfId="13" applyFont="1" applyFill="1" applyBorder="1" applyAlignment="1">
      <alignment horizontal="center" vertical="center" wrapText="1"/>
    </xf>
    <xf numFmtId="0" fontId="23" fillId="0" borderId="5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center" vertical="center" wrapText="1"/>
    </xf>
    <xf numFmtId="0" fontId="23" fillId="0" borderId="19" xfId="13" applyFont="1" applyFill="1" applyBorder="1" applyAlignment="1">
      <alignment horizontal="center" vertical="center" wrapText="1"/>
    </xf>
    <xf numFmtId="0" fontId="23" fillId="0" borderId="2" xfId="13" applyFont="1" applyFill="1" applyBorder="1" applyAlignment="1">
      <alignment horizontal="center" vertical="center" wrapText="1"/>
    </xf>
    <xf numFmtId="0" fontId="23" fillId="14" borderId="26" xfId="13" applyFont="1" applyFill="1" applyBorder="1" applyAlignment="1">
      <alignment horizontal="center" vertical="center" wrapText="1"/>
    </xf>
    <xf numFmtId="0" fontId="23" fillId="14" borderId="64" xfId="13" applyFont="1" applyFill="1" applyBorder="1" applyAlignment="1">
      <alignment horizontal="center" vertical="center" wrapText="1"/>
    </xf>
    <xf numFmtId="0" fontId="23" fillId="14" borderId="65" xfId="13" applyFont="1" applyFill="1" applyBorder="1" applyAlignment="1">
      <alignment horizontal="center" vertical="center" wrapText="1"/>
    </xf>
    <xf numFmtId="0" fontId="23" fillId="14" borderId="128" xfId="13" applyFont="1" applyFill="1" applyBorder="1" applyAlignment="1">
      <alignment horizontal="center" vertical="center" wrapText="1"/>
    </xf>
    <xf numFmtId="0" fontId="23" fillId="14" borderId="0" xfId="13" applyFont="1" applyFill="1" applyBorder="1" applyAlignment="1">
      <alignment horizontal="center" vertical="center" wrapText="1"/>
    </xf>
    <xf numFmtId="0" fontId="23" fillId="14" borderId="62" xfId="13" applyFont="1" applyFill="1" applyBorder="1" applyAlignment="1">
      <alignment horizontal="center" vertical="center" wrapText="1"/>
    </xf>
    <xf numFmtId="0" fontId="23" fillId="14" borderId="129" xfId="13" applyFont="1" applyFill="1" applyBorder="1" applyAlignment="1">
      <alignment horizontal="center" vertical="center" wrapText="1"/>
    </xf>
    <xf numFmtId="0" fontId="23" fillId="14" borderId="28" xfId="13" applyFont="1" applyFill="1" applyBorder="1" applyAlignment="1">
      <alignment horizontal="center" vertical="center" wrapText="1"/>
    </xf>
    <xf numFmtId="0" fontId="23" fillId="14" borderId="66" xfId="13" applyFont="1" applyFill="1" applyBorder="1" applyAlignment="1">
      <alignment horizontal="center" vertical="center" wrapText="1"/>
    </xf>
    <xf numFmtId="0" fontId="23" fillId="0" borderId="8" xfId="13" applyFont="1" applyFill="1" applyBorder="1" applyAlignment="1">
      <alignment horizontal="center" vertical="center" wrapText="1"/>
    </xf>
    <xf numFmtId="0" fontId="23" fillId="0" borderId="51" xfId="13" applyFont="1" applyFill="1" applyBorder="1" applyAlignment="1">
      <alignment horizontal="center" vertical="center" wrapText="1"/>
    </xf>
    <xf numFmtId="0" fontId="23" fillId="0" borderId="167" xfId="13" applyFont="1" applyFill="1" applyBorder="1" applyAlignment="1">
      <alignment horizontal="center" vertical="center" wrapText="1"/>
    </xf>
    <xf numFmtId="0" fontId="23" fillId="0" borderId="161" xfId="13" applyFont="1" applyFill="1" applyBorder="1" applyAlignment="1">
      <alignment horizontal="center" vertical="center" wrapText="1"/>
    </xf>
    <xf numFmtId="0" fontId="23" fillId="0" borderId="156" xfId="13" applyFont="1" applyFill="1" applyBorder="1" applyAlignment="1">
      <alignment horizontal="center" vertical="center" wrapText="1"/>
    </xf>
    <xf numFmtId="0" fontId="23" fillId="0" borderId="160" xfId="13" applyFont="1" applyFill="1" applyBorder="1" applyAlignment="1">
      <alignment horizontal="center" vertical="center" wrapText="1"/>
    </xf>
    <xf numFmtId="0" fontId="23" fillId="0" borderId="164" xfId="13" applyFont="1" applyFill="1" applyBorder="1" applyAlignment="1">
      <alignment horizontal="center" vertical="center" wrapText="1"/>
    </xf>
    <xf numFmtId="0" fontId="23" fillId="0" borderId="128" xfId="13" applyFont="1" applyFill="1" applyBorder="1" applyAlignment="1">
      <alignment horizontal="center" vertical="center" wrapText="1"/>
    </xf>
    <xf numFmtId="0" fontId="23" fillId="0" borderId="135" xfId="13" applyFont="1" applyFill="1" applyBorder="1" applyAlignment="1">
      <alignment horizontal="center" vertical="center" wrapText="1"/>
    </xf>
    <xf numFmtId="0" fontId="23" fillId="0" borderId="63" xfId="13" applyFont="1" applyFill="1" applyBorder="1" applyAlignment="1">
      <alignment horizontal="center" vertical="center" wrapText="1"/>
    </xf>
    <xf numFmtId="0" fontId="23" fillId="0" borderId="30" xfId="13" applyFont="1" applyFill="1" applyBorder="1" applyAlignment="1">
      <alignment horizontal="center" vertical="center" wrapText="1"/>
    </xf>
    <xf numFmtId="49" fontId="12" fillId="4" borderId="90" xfId="4" applyNumberFormat="1" applyFont="1" applyFill="1" applyBorder="1" applyAlignment="1">
      <alignment horizontal="center" vertical="center" wrapText="1"/>
    </xf>
    <xf numFmtId="49" fontId="12" fillId="4" borderId="127" xfId="4" applyNumberFormat="1" applyFont="1" applyFill="1" applyBorder="1" applyAlignment="1">
      <alignment horizontal="center" vertical="center" wrapText="1"/>
    </xf>
    <xf numFmtId="49" fontId="12" fillId="4" borderId="117" xfId="4" applyNumberFormat="1" applyFont="1" applyFill="1" applyBorder="1" applyAlignment="1">
      <alignment horizontal="center" vertical="center" wrapText="1"/>
    </xf>
    <xf numFmtId="49" fontId="12" fillId="4" borderId="128" xfId="4" applyNumberFormat="1" applyFont="1" applyFill="1" applyBorder="1" applyAlignment="1">
      <alignment horizontal="center" vertical="center" wrapText="1"/>
    </xf>
    <xf numFmtId="49" fontId="12" fillId="4" borderId="0" xfId="4" applyNumberFormat="1" applyFont="1" applyFill="1" applyBorder="1" applyAlignment="1">
      <alignment horizontal="center" vertical="center" wrapText="1"/>
    </xf>
    <xf numFmtId="49" fontId="12" fillId="4" borderId="62" xfId="4" applyNumberFormat="1" applyFont="1" applyFill="1" applyBorder="1" applyAlignment="1">
      <alignment horizontal="center" vertical="center" wrapText="1"/>
    </xf>
    <xf numFmtId="49" fontId="12" fillId="4" borderId="129" xfId="4" applyNumberFormat="1" applyFont="1" applyFill="1" applyBorder="1" applyAlignment="1">
      <alignment horizontal="center" vertical="center" wrapText="1"/>
    </xf>
    <xf numFmtId="49" fontId="12" fillId="4" borderId="28" xfId="4" applyNumberFormat="1" applyFont="1" applyFill="1" applyBorder="1" applyAlignment="1">
      <alignment horizontal="center" vertical="center" wrapText="1"/>
    </xf>
    <xf numFmtId="49" fontId="12" fillId="4" borderId="66" xfId="4" applyNumberFormat="1" applyFont="1" applyFill="1" applyBorder="1" applyAlignment="1">
      <alignment horizontal="center" vertical="center" wrapText="1"/>
    </xf>
    <xf numFmtId="0" fontId="23" fillId="0" borderId="37" xfId="13" applyFont="1" applyFill="1" applyBorder="1" applyAlignment="1">
      <alignment horizontal="center" vertical="center" wrapText="1"/>
    </xf>
    <xf numFmtId="0" fontId="11" fillId="0" borderId="120" xfId="13" applyFont="1" applyFill="1" applyBorder="1" applyAlignment="1">
      <alignment horizontal="center" vertical="center" wrapText="1"/>
    </xf>
    <xf numFmtId="0" fontId="23" fillId="0" borderId="103" xfId="13" applyFont="1" applyFill="1" applyBorder="1" applyAlignment="1">
      <alignment horizontal="center" vertical="center" wrapText="1"/>
    </xf>
    <xf numFmtId="0" fontId="23" fillId="0" borderId="47" xfId="13" applyFont="1" applyFill="1" applyBorder="1" applyAlignment="1">
      <alignment horizontal="center" vertical="center" wrapText="1"/>
    </xf>
    <xf numFmtId="0" fontId="23" fillId="0" borderId="130" xfId="13" applyFont="1" applyFill="1" applyBorder="1" applyAlignment="1">
      <alignment horizontal="center" vertical="center" wrapText="1"/>
    </xf>
    <xf numFmtId="0" fontId="23" fillId="0" borderId="85" xfId="13" applyFont="1" applyFill="1" applyBorder="1" applyAlignment="1">
      <alignment horizontal="center" vertical="center" wrapText="1"/>
    </xf>
    <xf numFmtId="0" fontId="23" fillId="0" borderId="84" xfId="13" applyFont="1" applyFill="1" applyBorder="1" applyAlignment="1">
      <alignment horizontal="center" vertical="center" wrapText="1"/>
    </xf>
    <xf numFmtId="0" fontId="30" fillId="13" borderId="62" xfId="13" applyFont="1" applyFill="1" applyBorder="1" applyAlignment="1">
      <alignment horizontal="center" vertical="center" wrapText="1"/>
    </xf>
    <xf numFmtId="0" fontId="30" fillId="13" borderId="66" xfId="13" applyFont="1" applyFill="1" applyBorder="1" applyAlignment="1">
      <alignment horizontal="center" vertical="center" wrapText="1"/>
    </xf>
    <xf numFmtId="0" fontId="30" fillId="13" borderId="117" xfId="13" applyFont="1" applyFill="1" applyBorder="1" applyAlignment="1">
      <alignment horizontal="center" vertical="center" wrapText="1"/>
    </xf>
    <xf numFmtId="0" fontId="23" fillId="14" borderId="125" xfId="13" applyFont="1" applyFill="1" applyBorder="1" applyAlignment="1">
      <alignment horizontal="center" vertical="center" wrapText="1"/>
    </xf>
    <xf numFmtId="0" fontId="23" fillId="14" borderId="47" xfId="13" applyFont="1" applyFill="1" applyBorder="1" applyAlignment="1">
      <alignment horizontal="center" vertical="center" wrapText="1"/>
    </xf>
    <xf numFmtId="0" fontId="23" fillId="14" borderId="102" xfId="13" applyFont="1" applyFill="1" applyBorder="1" applyAlignment="1">
      <alignment horizontal="center" vertical="center" wrapText="1"/>
    </xf>
    <xf numFmtId="0" fontId="23" fillId="0" borderId="92" xfId="13" applyFont="1" applyFill="1" applyBorder="1" applyAlignment="1">
      <alignment horizontal="center" vertical="center" wrapText="1"/>
    </xf>
    <xf numFmtId="0" fontId="23" fillId="0" borderId="158" xfId="13" applyFont="1" applyFill="1" applyBorder="1" applyAlignment="1">
      <alignment horizontal="center" vertical="center" wrapText="1"/>
    </xf>
    <xf numFmtId="0" fontId="23" fillId="0" borderId="145" xfId="13" applyFont="1" applyFill="1" applyBorder="1" applyAlignment="1">
      <alignment horizontal="center" vertical="center" wrapText="1"/>
    </xf>
    <xf numFmtId="0" fontId="23" fillId="0" borderId="159" xfId="13" applyFont="1" applyFill="1" applyBorder="1" applyAlignment="1">
      <alignment horizontal="center" vertical="center" wrapText="1"/>
    </xf>
    <xf numFmtId="0" fontId="11" fillId="0" borderId="12" xfId="13" applyFont="1" applyFill="1" applyBorder="1" applyAlignment="1">
      <alignment horizontal="center" vertical="center" wrapText="1"/>
    </xf>
    <xf numFmtId="0" fontId="23" fillId="0" borderId="88" xfId="13" applyFont="1" applyFill="1" applyBorder="1" applyAlignment="1">
      <alignment horizontal="center" vertical="center" wrapText="1"/>
    </xf>
    <xf numFmtId="0" fontId="23" fillId="0" borderId="59" xfId="13" applyFont="1" applyFill="1" applyBorder="1" applyAlignment="1">
      <alignment horizontal="center" vertical="center" wrapText="1"/>
    </xf>
    <xf numFmtId="0" fontId="23" fillId="0" borderId="44" xfId="13" applyFont="1" applyFill="1" applyBorder="1" applyAlignment="1">
      <alignment horizontal="center" vertical="center" wrapText="1"/>
    </xf>
    <xf numFmtId="0" fontId="23" fillId="0" borderId="165" xfId="13" applyFont="1" applyFill="1" applyBorder="1" applyAlignment="1">
      <alignment horizontal="center" vertical="center" wrapText="1"/>
    </xf>
    <xf numFmtId="0" fontId="23" fillId="0" borderId="36" xfId="13" applyFont="1" applyFill="1" applyBorder="1" applyAlignment="1">
      <alignment horizontal="center" vertical="center" wrapText="1"/>
    </xf>
    <xf numFmtId="0" fontId="23" fillId="0" borderId="120" xfId="13" applyFont="1" applyFill="1" applyBorder="1" applyAlignment="1">
      <alignment horizontal="center" vertical="center" wrapText="1"/>
    </xf>
    <xf numFmtId="0" fontId="23" fillId="0" borderId="55" xfId="13" applyFont="1" applyFill="1" applyBorder="1" applyAlignment="1">
      <alignment horizontal="center" vertical="center" wrapText="1"/>
    </xf>
    <xf numFmtId="0" fontId="23" fillId="0" borderId="38" xfId="13" applyFont="1" applyFill="1" applyBorder="1" applyAlignment="1">
      <alignment horizontal="center" vertical="center" wrapText="1"/>
    </xf>
    <xf numFmtId="0" fontId="27" fillId="13" borderId="12" xfId="13" applyFont="1" applyFill="1" applyBorder="1" applyAlignment="1">
      <alignment horizontal="center" vertical="center" wrapText="1"/>
    </xf>
    <xf numFmtId="0" fontId="27" fillId="13" borderId="36" xfId="13" applyFont="1" applyFill="1" applyBorder="1" applyAlignment="1">
      <alignment horizontal="center" vertical="center" wrapText="1"/>
    </xf>
    <xf numFmtId="0" fontId="27" fillId="13" borderId="33" xfId="13" applyFont="1" applyFill="1" applyBorder="1" applyAlignment="1">
      <alignment horizontal="center" vertical="center" wrapText="1"/>
    </xf>
    <xf numFmtId="0" fontId="11" fillId="0" borderId="90" xfId="13" applyFont="1" applyFill="1" applyBorder="1" applyAlignment="1">
      <alignment horizontal="center" vertical="center" wrapText="1"/>
    </xf>
    <xf numFmtId="0" fontId="11" fillId="0" borderId="128" xfId="13" applyFont="1" applyFill="1" applyBorder="1" applyAlignment="1">
      <alignment horizontal="center" vertical="center" wrapText="1"/>
    </xf>
    <xf numFmtId="0" fontId="11" fillId="0" borderId="33" xfId="13" applyFont="1" applyFill="1" applyBorder="1" applyAlignment="1">
      <alignment horizontal="center" vertical="center" wrapText="1"/>
    </xf>
    <xf numFmtId="0" fontId="23" fillId="0" borderId="155" xfId="13" applyFont="1" applyFill="1" applyBorder="1" applyAlignment="1">
      <alignment horizontal="center" vertical="center" wrapText="1"/>
    </xf>
    <xf numFmtId="0" fontId="23" fillId="0" borderId="144" xfId="13" applyFont="1" applyFill="1" applyBorder="1" applyAlignment="1">
      <alignment horizontal="center" vertical="center" wrapText="1"/>
    </xf>
    <xf numFmtId="0" fontId="10" fillId="3" borderId="123" xfId="13" applyNumberFormat="1" applyFont="1" applyFill="1" applyBorder="1" applyAlignment="1">
      <alignment horizontal="center" vertical="center" wrapText="1"/>
    </xf>
    <xf numFmtId="0" fontId="10" fillId="3" borderId="143" xfId="13" applyNumberFormat="1" applyFont="1" applyFill="1" applyBorder="1" applyAlignment="1">
      <alignment horizontal="center" vertical="center" wrapText="1"/>
    </xf>
    <xf numFmtId="0" fontId="10" fillId="3" borderId="76" xfId="13" applyNumberFormat="1" applyFont="1" applyFill="1" applyBorder="1" applyAlignment="1">
      <alignment horizontal="center" vertical="center" wrapText="1"/>
    </xf>
    <xf numFmtId="0" fontId="10" fillId="3" borderId="146" xfId="13" applyNumberFormat="1" applyFont="1" applyFill="1" applyBorder="1" applyAlignment="1">
      <alignment horizontal="center" vertical="center" wrapText="1"/>
    </xf>
    <xf numFmtId="0" fontId="10" fillId="3" borderId="68" xfId="13" applyNumberFormat="1" applyFont="1" applyFill="1" applyBorder="1" applyAlignment="1">
      <alignment horizontal="center" vertical="center" wrapText="1"/>
    </xf>
    <xf numFmtId="0" fontId="10" fillId="3" borderId="11" xfId="13" applyNumberFormat="1" applyFont="1" applyFill="1" applyBorder="1" applyAlignment="1">
      <alignment horizontal="center" vertical="center" wrapText="1"/>
    </xf>
    <xf numFmtId="0" fontId="10" fillId="3" borderId="31" xfId="13" applyNumberFormat="1" applyFont="1" applyFill="1" applyBorder="1" applyAlignment="1">
      <alignment horizontal="center" vertical="center" wrapText="1"/>
    </xf>
    <xf numFmtId="0" fontId="10" fillId="3" borderId="10" xfId="13" applyNumberFormat="1" applyFont="1" applyFill="1" applyBorder="1" applyAlignment="1">
      <alignment horizontal="center" vertical="center" wrapText="1"/>
    </xf>
    <xf numFmtId="0" fontId="10" fillId="3" borderId="32" xfId="13" applyNumberFormat="1" applyFont="1" applyFill="1" applyBorder="1" applyAlignment="1">
      <alignment horizontal="center" vertical="center" wrapText="1"/>
    </xf>
    <xf numFmtId="0" fontId="23" fillId="0" borderId="82" xfId="13" applyFont="1" applyFill="1" applyBorder="1" applyAlignment="1">
      <alignment horizontal="center" vertical="center" wrapText="1"/>
    </xf>
    <xf numFmtId="0" fontId="11" fillId="0" borderId="129" xfId="13" applyFont="1" applyFill="1" applyBorder="1" applyAlignment="1">
      <alignment horizontal="center" vertical="center" wrapText="1"/>
    </xf>
    <xf numFmtId="0" fontId="23" fillId="0" borderId="162" xfId="13" applyFont="1" applyFill="1" applyBorder="1" applyAlignment="1">
      <alignment horizontal="center" vertical="center" wrapText="1"/>
    </xf>
    <xf numFmtId="41" fontId="11" fillId="0" borderId="12" xfId="41" applyFont="1" applyBorder="1" applyAlignment="1">
      <alignment horizontal="center" vertical="center"/>
    </xf>
    <xf numFmtId="41" fontId="11" fillId="0" borderId="36" xfId="41" applyFont="1" applyBorder="1" applyAlignment="1">
      <alignment horizontal="center" vertical="center"/>
    </xf>
    <xf numFmtId="41" fontId="11" fillId="0" borderId="120" xfId="41" applyFont="1" applyBorder="1" applyAlignment="1">
      <alignment horizontal="center" vertical="center"/>
    </xf>
    <xf numFmtId="0" fontId="23" fillId="0" borderId="81" xfId="13" applyFont="1" applyFill="1" applyBorder="1" applyAlignment="1">
      <alignment horizontal="center" vertical="center" wrapText="1"/>
    </xf>
    <xf numFmtId="0" fontId="23" fillId="14" borderId="135" xfId="13" applyFont="1" applyFill="1" applyBorder="1" applyAlignment="1">
      <alignment horizontal="center" vertical="center" wrapText="1"/>
    </xf>
    <xf numFmtId="0" fontId="23" fillId="14" borderId="69" xfId="13" applyFont="1" applyFill="1" applyBorder="1" applyAlignment="1">
      <alignment horizontal="center" vertical="center" wrapText="1"/>
    </xf>
    <xf numFmtId="0" fontId="23" fillId="14" borderId="83" xfId="13" applyFont="1" applyFill="1" applyBorder="1" applyAlignment="1">
      <alignment horizontal="center" vertical="center" wrapText="1"/>
    </xf>
    <xf numFmtId="0" fontId="23" fillId="14" borderId="48" xfId="13" applyFont="1" applyFill="1" applyBorder="1" applyAlignment="1">
      <alignment horizontal="center" vertical="center" wrapText="1"/>
    </xf>
    <xf numFmtId="0" fontId="23" fillId="14" borderId="61" xfId="13" applyFont="1" applyFill="1" applyBorder="1" applyAlignment="1">
      <alignment horizontal="center" vertical="center" wrapText="1"/>
    </xf>
    <xf numFmtId="0" fontId="23" fillId="0" borderId="21" xfId="13" applyFont="1" applyFill="1" applyBorder="1" applyAlignment="1">
      <alignment horizontal="center" vertical="center" wrapText="1"/>
    </xf>
    <xf numFmtId="0" fontId="23" fillId="0" borderId="131" xfId="13" applyFont="1" applyFill="1" applyBorder="1" applyAlignment="1">
      <alignment horizontal="center" vertical="center" wrapText="1"/>
    </xf>
    <xf numFmtId="0" fontId="23" fillId="0" borderId="163" xfId="13" applyFont="1" applyFill="1" applyBorder="1" applyAlignment="1">
      <alignment horizontal="center" vertical="center" wrapText="1"/>
    </xf>
    <xf numFmtId="0" fontId="23" fillId="0" borderId="48" xfId="13" applyFont="1" applyFill="1" applyBorder="1" applyAlignment="1">
      <alignment horizontal="center" vertical="center" wrapText="1"/>
    </xf>
    <xf numFmtId="0" fontId="23" fillId="14" borderId="130" xfId="13" applyFont="1" applyFill="1" applyBorder="1" applyAlignment="1">
      <alignment horizontal="center" vertical="center" wrapText="1"/>
    </xf>
    <xf numFmtId="0" fontId="8" fillId="10" borderId="9" xfId="1" applyNumberFormat="1" applyFont="1" applyFill="1" applyBorder="1" applyAlignment="1">
      <alignment horizontal="center" vertical="center"/>
    </xf>
    <xf numFmtId="0" fontId="8" fillId="10" borderId="1" xfId="1" applyNumberFormat="1" applyFont="1" applyFill="1" applyBorder="1" applyAlignment="1">
      <alignment horizontal="center" vertical="center"/>
    </xf>
    <xf numFmtId="0" fontId="8" fillId="3" borderId="129" xfId="1" applyNumberFormat="1" applyFont="1" applyFill="1" applyBorder="1" applyAlignment="1">
      <alignment horizontal="center" vertical="center"/>
    </xf>
    <xf numFmtId="0" fontId="8" fillId="3" borderId="28" xfId="1" applyNumberFormat="1" applyFont="1" applyFill="1" applyBorder="1" applyAlignment="1">
      <alignment horizontal="center" vertical="center"/>
    </xf>
    <xf numFmtId="0" fontId="8" fillId="3" borderId="168" xfId="1" applyNumberFormat="1" applyFont="1" applyFill="1" applyBorder="1" applyAlignment="1">
      <alignment horizontal="center" vertical="center"/>
    </xf>
    <xf numFmtId="0" fontId="8" fillId="10" borderId="16" xfId="1" applyNumberFormat="1" applyFont="1" applyFill="1" applyBorder="1" applyAlignment="1">
      <alignment horizontal="center" vertical="center"/>
    </xf>
    <xf numFmtId="0" fontId="8" fillId="10" borderId="3" xfId="1" applyNumberFormat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 wrapText="1"/>
    </xf>
    <xf numFmtId="177" fontId="14" fillId="3" borderId="0" xfId="5" applyNumberFormat="1" applyFont="1" applyFill="1" applyAlignment="1">
      <alignment horizontal="center" vertical="center"/>
    </xf>
    <xf numFmtId="177" fontId="9" fillId="3" borderId="23" xfId="5" applyNumberFormat="1" applyFont="1" applyFill="1" applyBorder="1" applyAlignment="1">
      <alignment horizontal="center" vertical="center"/>
    </xf>
    <xf numFmtId="177" fontId="9" fillId="3" borderId="24" xfId="5" applyNumberFormat="1" applyFont="1" applyFill="1" applyBorder="1" applyAlignment="1">
      <alignment horizontal="center" vertical="center"/>
    </xf>
    <xf numFmtId="0" fontId="14" fillId="0" borderId="0" xfId="5" applyNumberFormat="1" applyFont="1" applyAlignment="1">
      <alignment horizontal="center" vertical="center"/>
    </xf>
    <xf numFmtId="0" fontId="8" fillId="0" borderId="25" xfId="5" applyNumberFormat="1" applyFont="1" applyBorder="1" applyAlignment="1">
      <alignment horizontal="center" vertical="center"/>
    </xf>
    <xf numFmtId="0" fontId="8" fillId="0" borderId="8" xfId="5" applyNumberFormat="1" applyFont="1" applyBorder="1" applyAlignment="1">
      <alignment horizontal="center" vertical="center"/>
    </xf>
    <xf numFmtId="0" fontId="9" fillId="0" borderId="40" xfId="5" applyNumberFormat="1" applyFont="1" applyBorder="1" applyAlignment="1">
      <alignment horizontal="center" vertical="center"/>
    </xf>
    <xf numFmtId="0" fontId="9" fillId="0" borderId="6" xfId="5" applyNumberFormat="1" applyFont="1" applyBorder="1" applyAlignment="1">
      <alignment horizontal="center" vertical="center"/>
    </xf>
    <xf numFmtId="41" fontId="14" fillId="3" borderId="0" xfId="41" applyNumberFormat="1" applyFont="1" applyFill="1" applyBorder="1" applyAlignment="1">
      <alignment horizontal="center" vertical="center"/>
    </xf>
    <xf numFmtId="41" fontId="9" fillId="0" borderId="14" xfId="41" applyNumberFormat="1" applyFont="1" applyFill="1" applyBorder="1" applyAlignment="1">
      <alignment horizontal="center" vertical="center"/>
    </xf>
    <xf numFmtId="41" fontId="8" fillId="0" borderId="9" xfId="41" applyNumberFormat="1" applyFont="1" applyFill="1" applyBorder="1" applyAlignment="1">
      <alignment horizontal="center" vertical="center"/>
    </xf>
    <xf numFmtId="41" fontId="8" fillId="0" borderId="1" xfId="41" applyNumberFormat="1" applyFont="1" applyFill="1" applyBorder="1" applyAlignment="1">
      <alignment horizontal="center" vertical="center"/>
    </xf>
    <xf numFmtId="41" fontId="8" fillId="0" borderId="20" xfId="41" applyNumberFormat="1" applyFont="1" applyFill="1" applyBorder="1" applyAlignment="1">
      <alignment horizontal="center" vertical="center" wrapText="1"/>
    </xf>
    <xf numFmtId="41" fontId="8" fillId="0" borderId="29" xfId="41" applyNumberFormat="1" applyFont="1" applyFill="1" applyBorder="1" applyAlignment="1">
      <alignment horizontal="center" vertical="center"/>
    </xf>
    <xf numFmtId="41" fontId="8" fillId="0" borderId="118" xfId="41" applyNumberFormat="1" applyFont="1" applyFill="1" applyBorder="1" applyAlignment="1">
      <alignment horizontal="center" vertical="center"/>
    </xf>
    <xf numFmtId="49" fontId="28" fillId="10" borderId="19" xfId="5" applyNumberFormat="1" applyFont="1" applyFill="1" applyBorder="1" applyAlignment="1">
      <alignment horizontal="center" vertical="center" wrapText="1"/>
    </xf>
    <xf numFmtId="49" fontId="28" fillId="10" borderId="124" xfId="5" applyNumberFormat="1" applyFont="1" applyFill="1" applyBorder="1" applyAlignment="1">
      <alignment horizontal="center" vertical="center" wrapText="1"/>
    </xf>
    <xf numFmtId="0" fontId="29" fillId="3" borderId="23" xfId="5" applyNumberFormat="1" applyFont="1" applyFill="1" applyBorder="1" applyAlignment="1">
      <alignment horizontal="center" vertical="center"/>
    </xf>
    <xf numFmtId="0" fontId="29" fillId="3" borderId="46" xfId="5" applyNumberFormat="1" applyFont="1" applyFill="1" applyBorder="1" applyAlignment="1">
      <alignment horizontal="center" vertical="center"/>
    </xf>
    <xf numFmtId="0" fontId="29" fillId="3" borderId="24" xfId="5" applyNumberFormat="1" applyFont="1" applyFill="1" applyBorder="1" applyAlignment="1">
      <alignment horizontal="center" vertical="center"/>
    </xf>
    <xf numFmtId="49" fontId="28" fillId="3" borderId="19" xfId="5" applyNumberFormat="1" applyFont="1" applyFill="1" applyBorder="1" applyAlignment="1">
      <alignment horizontal="center" vertical="center" wrapText="1"/>
    </xf>
    <xf numFmtId="49" fontId="28" fillId="3" borderId="5" xfId="5" applyNumberFormat="1" applyFont="1" applyFill="1" applyBorder="1" applyAlignment="1">
      <alignment horizontal="center" vertical="center" wrapText="1"/>
    </xf>
    <xf numFmtId="49" fontId="28" fillId="3" borderId="1" xfId="5" applyNumberFormat="1" applyFont="1" applyFill="1" applyBorder="1" applyAlignment="1">
      <alignment horizontal="center" vertical="center" wrapText="1"/>
    </xf>
    <xf numFmtId="0" fontId="14" fillId="3" borderId="0" xfId="5" applyNumberFormat="1" applyFont="1" applyFill="1" applyAlignment="1">
      <alignment horizontal="center" vertical="center"/>
    </xf>
    <xf numFmtId="0" fontId="9" fillId="3" borderId="90" xfId="5" applyNumberFormat="1" applyFont="1" applyFill="1" applyBorder="1" applyAlignment="1">
      <alignment horizontal="center" vertical="center"/>
    </xf>
    <xf numFmtId="0" fontId="9" fillId="3" borderId="88" xfId="5" applyNumberFormat="1" applyFont="1" applyFill="1" applyBorder="1" applyAlignment="1">
      <alignment horizontal="center" vertical="center"/>
    </xf>
    <xf numFmtId="0" fontId="28" fillId="3" borderId="25" xfId="5" applyNumberFormat="1" applyFont="1" applyFill="1" applyBorder="1" applyAlignment="1">
      <alignment horizontal="center" vertical="center" wrapText="1"/>
    </xf>
    <xf numFmtId="0" fontId="28" fillId="3" borderId="8" xfId="5" applyNumberFormat="1" applyFont="1" applyFill="1" applyBorder="1" applyAlignment="1">
      <alignment horizontal="center" vertical="center" wrapText="1"/>
    </xf>
    <xf numFmtId="49" fontId="28" fillId="3" borderId="91" xfId="5" applyNumberFormat="1" applyFont="1" applyFill="1" applyBorder="1" applyAlignment="1">
      <alignment horizontal="center" vertical="center" wrapText="1"/>
    </xf>
    <xf numFmtId="49" fontId="28" fillId="3" borderId="21" xfId="5" applyNumberFormat="1" applyFont="1" applyFill="1" applyBorder="1" applyAlignment="1">
      <alignment horizontal="center" vertical="center" wrapText="1"/>
    </xf>
    <xf numFmtId="49" fontId="28" fillId="0" borderId="19" xfId="5" applyNumberFormat="1" applyFont="1" applyFill="1" applyBorder="1" applyAlignment="1">
      <alignment horizontal="center" vertical="center" wrapText="1"/>
    </xf>
    <xf numFmtId="49" fontId="28" fillId="0" borderId="21" xfId="5" applyNumberFormat="1" applyFont="1" applyFill="1" applyBorder="1" applyAlignment="1">
      <alignment horizontal="center" vertical="center" wrapText="1"/>
    </xf>
    <xf numFmtId="49" fontId="28" fillId="0" borderId="5" xfId="5" applyNumberFormat="1" applyFont="1" applyFill="1" applyBorder="1" applyAlignment="1">
      <alignment horizontal="center" vertical="center" wrapText="1"/>
    </xf>
    <xf numFmtId="0" fontId="28" fillId="3" borderId="140" xfId="5" applyNumberFormat="1" applyFont="1" applyFill="1" applyBorder="1" applyAlignment="1">
      <alignment horizontal="center" vertical="center" wrapText="1"/>
    </xf>
    <xf numFmtId="0" fontId="37" fillId="0" borderId="0" xfId="5" applyNumberFormat="1" applyFont="1" applyAlignment="1">
      <alignment horizontal="center" vertical="center"/>
    </xf>
    <xf numFmtId="49" fontId="23" fillId="3" borderId="68" xfId="4" applyNumberFormat="1" applyFont="1" applyFill="1" applyBorder="1" applyAlignment="1">
      <alignment horizontal="center" vertical="center" wrapText="1"/>
    </xf>
    <xf numFmtId="49" fontId="23" fillId="3" borderId="89" xfId="4" applyNumberFormat="1" applyFont="1" applyFill="1" applyBorder="1" applyAlignment="1">
      <alignment horizontal="center" vertical="center" wrapText="1"/>
    </xf>
    <xf numFmtId="49" fontId="23" fillId="9" borderId="82" xfId="20" applyNumberFormat="1" applyFont="1" applyFill="1" applyBorder="1" applyAlignment="1">
      <alignment horizontal="center" vertical="center" wrapText="1"/>
    </xf>
    <xf numFmtId="49" fontId="23" fillId="9" borderId="63" xfId="20" applyNumberFormat="1" applyFont="1" applyFill="1" applyBorder="1" applyAlignment="1">
      <alignment horizontal="center" vertical="center" wrapText="1"/>
    </xf>
    <xf numFmtId="49" fontId="23" fillId="9" borderId="30" xfId="20" applyNumberFormat="1" applyFont="1" applyFill="1" applyBorder="1" applyAlignment="1">
      <alignment horizontal="center" vertical="center" wrapText="1"/>
    </xf>
    <xf numFmtId="49" fontId="23" fillId="0" borderId="73" xfId="20" applyNumberFormat="1" applyFont="1" applyFill="1" applyBorder="1" applyAlignment="1">
      <alignment horizontal="center" vertical="center" wrapText="1"/>
    </xf>
    <xf numFmtId="49" fontId="23" fillId="0" borderId="68" xfId="20" applyNumberFormat="1" applyFont="1" applyFill="1" applyBorder="1" applyAlignment="1">
      <alignment horizontal="center" vertical="center" wrapText="1"/>
    </xf>
    <xf numFmtId="49" fontId="23" fillId="0" borderId="72" xfId="20" applyNumberFormat="1" applyFont="1" applyFill="1" applyBorder="1" applyAlignment="1">
      <alignment horizontal="center" vertical="center" wrapText="1"/>
    </xf>
    <xf numFmtId="0" fontId="23" fillId="3" borderId="53" xfId="4" applyNumberFormat="1" applyFont="1" applyFill="1" applyBorder="1" applyAlignment="1">
      <alignment horizontal="center" vertical="center" wrapText="1"/>
    </xf>
    <xf numFmtId="0" fontId="23" fillId="3" borderId="54" xfId="4" applyNumberFormat="1" applyFont="1" applyFill="1" applyBorder="1" applyAlignment="1">
      <alignment horizontal="center" vertical="center" wrapText="1"/>
    </xf>
    <xf numFmtId="49" fontId="23" fillId="3" borderId="85" xfId="20" applyNumberFormat="1" applyFont="1" applyFill="1" applyBorder="1" applyAlignment="1">
      <alignment horizontal="center" vertical="center" wrapText="1"/>
    </xf>
    <xf numFmtId="49" fontId="23" fillId="3" borderId="63" xfId="20" applyNumberFormat="1" applyFont="1" applyFill="1" applyBorder="1" applyAlignment="1">
      <alignment horizontal="center" vertical="center" wrapText="1"/>
    </xf>
    <xf numFmtId="49" fontId="23" fillId="0" borderId="53" xfId="20" applyNumberFormat="1" applyFont="1" applyFill="1" applyBorder="1" applyAlignment="1">
      <alignment horizontal="center" vertical="center" wrapText="1"/>
    </xf>
    <xf numFmtId="49" fontId="23" fillId="0" borderId="54" xfId="20" applyNumberFormat="1" applyFont="1" applyFill="1" applyBorder="1" applyAlignment="1">
      <alignment horizontal="center" vertical="center" wrapText="1"/>
    </xf>
    <xf numFmtId="49" fontId="23" fillId="10" borderId="85" xfId="20" applyNumberFormat="1" applyFont="1" applyFill="1" applyBorder="1" applyAlignment="1">
      <alignment horizontal="center" vertical="center" wrapText="1"/>
    </xf>
    <xf numFmtId="49" fontId="23" fillId="10" borderId="63" xfId="20" applyNumberFormat="1" applyFont="1" applyFill="1" applyBorder="1" applyAlignment="1">
      <alignment horizontal="center" vertical="center" wrapText="1"/>
    </xf>
    <xf numFmtId="49" fontId="23" fillId="10" borderId="84" xfId="20" applyNumberFormat="1" applyFont="1" applyFill="1" applyBorder="1" applyAlignment="1">
      <alignment horizontal="center" vertical="center" wrapText="1"/>
    </xf>
    <xf numFmtId="49" fontId="23" fillId="8" borderId="64" xfId="20" applyNumberFormat="1" applyFont="1" applyFill="1" applyBorder="1" applyAlignment="1">
      <alignment horizontal="center" vertical="center" wrapText="1"/>
    </xf>
    <xf numFmtId="49" fontId="23" fillId="8" borderId="65" xfId="20" applyNumberFormat="1" applyFont="1" applyFill="1" applyBorder="1" applyAlignment="1">
      <alignment horizontal="center" vertical="center" wrapText="1"/>
    </xf>
    <xf numFmtId="49" fontId="23" fillId="8" borderId="0" xfId="20" applyNumberFormat="1" applyFont="1" applyFill="1" applyBorder="1" applyAlignment="1">
      <alignment horizontal="center" vertical="center" wrapText="1"/>
    </xf>
    <xf numFmtId="49" fontId="23" fillId="8" borderId="62" xfId="20" applyNumberFormat="1" applyFont="1" applyFill="1" applyBorder="1" applyAlignment="1">
      <alignment horizontal="center" vertical="center" wrapText="1"/>
    </xf>
    <xf numFmtId="49" fontId="23" fillId="8" borderId="69" xfId="20" applyNumberFormat="1" applyFont="1" applyFill="1" applyBorder="1" applyAlignment="1">
      <alignment horizontal="center" vertical="center" wrapText="1"/>
    </xf>
    <xf numFmtId="49" fontId="23" fillId="8" borderId="83" xfId="20" applyNumberFormat="1" applyFont="1" applyFill="1" applyBorder="1" applyAlignment="1">
      <alignment horizontal="center" vertical="center" wrapText="1"/>
    </xf>
    <xf numFmtId="49" fontId="23" fillId="3" borderId="45" xfId="4" applyNumberFormat="1" applyFont="1" applyFill="1" applyBorder="1" applyAlignment="1">
      <alignment horizontal="center" vertical="center" wrapText="1"/>
    </xf>
    <xf numFmtId="49" fontId="23" fillId="3" borderId="59" xfId="4" applyNumberFormat="1" applyFont="1" applyFill="1" applyBorder="1" applyAlignment="1">
      <alignment horizontal="center" vertical="center" wrapText="1"/>
    </xf>
    <xf numFmtId="49" fontId="23" fillId="3" borderId="44" xfId="4" applyNumberFormat="1" applyFont="1" applyFill="1" applyBorder="1" applyAlignment="1">
      <alignment horizontal="center" vertical="center" wrapText="1"/>
    </xf>
    <xf numFmtId="49" fontId="23" fillId="10" borderId="82" xfId="4" applyNumberFormat="1" applyFont="1" applyFill="1" applyBorder="1" applyAlignment="1">
      <alignment horizontal="center" vertical="center" wrapText="1"/>
    </xf>
    <xf numFmtId="49" fontId="23" fillId="10" borderId="63" xfId="4" applyNumberFormat="1" applyFont="1" applyFill="1" applyBorder="1" applyAlignment="1">
      <alignment horizontal="center" vertical="center" wrapText="1"/>
    </xf>
    <xf numFmtId="49" fontId="23" fillId="10" borderId="30" xfId="4" applyNumberFormat="1" applyFont="1" applyFill="1" applyBorder="1" applyAlignment="1">
      <alignment horizontal="center" vertical="center" wrapText="1"/>
    </xf>
    <xf numFmtId="49" fontId="23" fillId="10" borderId="82" xfId="20" applyNumberFormat="1" applyFont="1" applyFill="1" applyBorder="1" applyAlignment="1">
      <alignment horizontal="center" vertical="center" wrapText="1"/>
    </xf>
    <xf numFmtId="49" fontId="23" fillId="10" borderId="30" xfId="20" applyNumberFormat="1" applyFont="1" applyFill="1" applyBorder="1" applyAlignment="1">
      <alignment horizontal="center" vertical="center" wrapText="1"/>
    </xf>
    <xf numFmtId="0" fontId="23" fillId="0" borderId="54" xfId="4" applyNumberFormat="1" applyFont="1" applyFill="1" applyBorder="1" applyAlignment="1" applyProtection="1">
      <alignment horizontal="center" vertical="center" wrapText="1"/>
    </xf>
    <xf numFmtId="0" fontId="23" fillId="0" borderId="58" xfId="4" applyNumberFormat="1" applyFont="1" applyFill="1" applyBorder="1" applyAlignment="1" applyProtection="1">
      <alignment horizontal="center" vertical="center" wrapText="1"/>
    </xf>
    <xf numFmtId="49" fontId="23" fillId="12" borderId="82" xfId="20" applyNumberFormat="1" applyFont="1" applyFill="1" applyBorder="1" applyAlignment="1">
      <alignment horizontal="center" vertical="center" wrapText="1"/>
    </xf>
    <xf numFmtId="49" fontId="23" fillId="12" borderId="63" xfId="20" applyNumberFormat="1" applyFont="1" applyFill="1" applyBorder="1" applyAlignment="1">
      <alignment horizontal="center" vertical="center" wrapText="1"/>
    </xf>
    <xf numFmtId="49" fontId="23" fillId="12" borderId="30" xfId="20" applyNumberFormat="1" applyFont="1" applyFill="1" applyBorder="1" applyAlignment="1">
      <alignment horizontal="center" vertical="center" wrapText="1"/>
    </xf>
    <xf numFmtId="49" fontId="23" fillId="3" borderId="54" xfId="4" applyNumberFormat="1" applyFont="1" applyFill="1" applyBorder="1" applyAlignment="1">
      <alignment horizontal="center" vertical="center" wrapText="1"/>
    </xf>
    <xf numFmtId="49" fontId="23" fillId="3" borderId="63" xfId="4" applyNumberFormat="1" applyFont="1" applyFill="1" applyBorder="1" applyAlignment="1">
      <alignment horizontal="center" vertical="center" wrapText="1"/>
    </xf>
    <xf numFmtId="49" fontId="23" fillId="3" borderId="30" xfId="4" applyNumberFormat="1" applyFont="1" applyFill="1" applyBorder="1" applyAlignment="1">
      <alignment horizontal="center" vertical="center" wrapText="1"/>
    </xf>
    <xf numFmtId="49" fontId="23" fillId="3" borderId="82" xfId="4" applyNumberFormat="1" applyFont="1" applyFill="1" applyBorder="1" applyAlignment="1">
      <alignment horizontal="center" vertical="center" wrapText="1"/>
    </xf>
    <xf numFmtId="49" fontId="23" fillId="3" borderId="62" xfId="4" applyNumberFormat="1" applyFont="1" applyFill="1" applyBorder="1" applyAlignment="1">
      <alignment horizontal="center" vertical="center" wrapText="1"/>
    </xf>
    <xf numFmtId="49" fontId="23" fillId="3" borderId="49" xfId="4" applyNumberFormat="1" applyFont="1" applyFill="1" applyBorder="1" applyAlignment="1">
      <alignment horizontal="center" vertical="center" wrapText="1"/>
    </xf>
    <xf numFmtId="0" fontId="10" fillId="3" borderId="56" xfId="13" applyNumberFormat="1" applyFont="1" applyFill="1" applyBorder="1" applyAlignment="1">
      <alignment horizontal="center" vertical="center" wrapText="1"/>
    </xf>
    <xf numFmtId="0" fontId="10" fillId="3" borderId="57" xfId="13" applyNumberFormat="1" applyFont="1" applyFill="1" applyBorder="1" applyAlignment="1">
      <alignment horizontal="center" vertical="center" wrapText="1"/>
    </xf>
    <xf numFmtId="0" fontId="10" fillId="3" borderId="80" xfId="13" applyNumberFormat="1" applyFont="1" applyFill="1" applyBorder="1" applyAlignment="1">
      <alignment horizontal="center" vertical="center" wrapText="1"/>
    </xf>
    <xf numFmtId="0" fontId="10" fillId="3" borderId="77" xfId="13" applyNumberFormat="1" applyFont="1" applyFill="1" applyBorder="1" applyAlignment="1">
      <alignment horizontal="center" vertical="center" wrapText="1"/>
    </xf>
    <xf numFmtId="0" fontId="10" fillId="3" borderId="78" xfId="13" applyNumberFormat="1" applyFont="1" applyFill="1" applyBorder="1" applyAlignment="1">
      <alignment horizontal="center" vertical="center" wrapText="1"/>
    </xf>
    <xf numFmtId="49" fontId="23" fillId="0" borderId="8" xfId="4" applyNumberFormat="1" applyFont="1" applyFill="1" applyBorder="1" applyAlignment="1">
      <alignment horizontal="center" vertical="center" wrapText="1"/>
    </xf>
    <xf numFmtId="49" fontId="23" fillId="0" borderId="51" xfId="4" applyNumberFormat="1" applyFont="1" applyFill="1" applyBorder="1" applyAlignment="1">
      <alignment horizontal="center" vertical="center" wrapText="1"/>
    </xf>
    <xf numFmtId="49" fontId="23" fillId="3" borderId="85" xfId="4" applyNumberFormat="1" applyFont="1" applyFill="1" applyBorder="1" applyAlignment="1">
      <alignment horizontal="center" vertical="center" wrapText="1"/>
    </xf>
    <xf numFmtId="0" fontId="23" fillId="8" borderId="64" xfId="4" applyNumberFormat="1" applyFont="1" applyFill="1" applyBorder="1" applyAlignment="1" applyProtection="1">
      <alignment horizontal="center" vertical="center" wrapText="1"/>
    </xf>
    <xf numFmtId="0" fontId="23" fillId="8" borderId="65" xfId="4" applyNumberFormat="1" applyFont="1" applyFill="1" applyBorder="1" applyAlignment="1" applyProtection="1">
      <alignment horizontal="center" vertical="center" wrapText="1"/>
    </xf>
    <xf numFmtId="0" fontId="23" fillId="8" borderId="0" xfId="4" applyNumberFormat="1" applyFont="1" applyFill="1" applyBorder="1" applyAlignment="1" applyProtection="1">
      <alignment horizontal="center" vertical="center" wrapText="1"/>
    </xf>
    <xf numFmtId="0" fontId="23" fillId="8" borderId="62" xfId="4" applyNumberFormat="1" applyFont="1" applyFill="1" applyBorder="1" applyAlignment="1" applyProtection="1">
      <alignment horizontal="center" vertical="center" wrapText="1"/>
    </xf>
    <xf numFmtId="0" fontId="23" fillId="8" borderId="69" xfId="4" applyNumberFormat="1" applyFont="1" applyFill="1" applyBorder="1" applyAlignment="1" applyProtection="1">
      <alignment horizontal="center" vertical="center" wrapText="1"/>
    </xf>
    <xf numFmtId="0" fontId="23" fillId="8" borderId="83" xfId="4" applyNumberFormat="1" applyFont="1" applyFill="1" applyBorder="1" applyAlignment="1" applyProtection="1">
      <alignment horizontal="center" vertical="center" wrapText="1"/>
    </xf>
    <xf numFmtId="49" fontId="23" fillId="8" borderId="60" xfId="20" applyNumberFormat="1" applyFont="1" applyFill="1" applyBorder="1" applyAlignment="1">
      <alignment horizontal="center" vertical="center" wrapText="1"/>
    </xf>
    <xf numFmtId="49" fontId="23" fillId="8" borderId="81" xfId="20" applyNumberFormat="1" applyFont="1" applyFill="1" applyBorder="1" applyAlignment="1">
      <alignment horizontal="center" vertical="center" wrapText="1"/>
    </xf>
    <xf numFmtId="49" fontId="23" fillId="8" borderId="61" xfId="20" applyNumberFormat="1" applyFont="1" applyFill="1" applyBorder="1" applyAlignment="1">
      <alignment horizontal="center" vertical="center" wrapText="1"/>
    </xf>
    <xf numFmtId="49" fontId="23" fillId="8" borderId="49" xfId="20" applyNumberFormat="1" applyFont="1" applyFill="1" applyBorder="1" applyAlignment="1">
      <alignment horizontal="center" vertical="center" wrapText="1"/>
    </xf>
    <xf numFmtId="49" fontId="23" fillId="3" borderId="53" xfId="4" applyNumberFormat="1" applyFont="1" applyFill="1" applyBorder="1" applyAlignment="1" applyProtection="1">
      <alignment horizontal="center" vertical="center" wrapText="1"/>
    </xf>
    <xf numFmtId="49" fontId="23" fillId="3" borderId="54" xfId="4" applyNumberFormat="1" applyFont="1" applyFill="1" applyBorder="1" applyAlignment="1" applyProtection="1">
      <alignment horizontal="center" vertical="center" wrapText="1"/>
    </xf>
    <xf numFmtId="49" fontId="23" fillId="3" borderId="19" xfId="4" applyNumberFormat="1" applyFont="1" applyFill="1" applyBorder="1" applyAlignment="1">
      <alignment horizontal="center" vertical="center" wrapText="1"/>
    </xf>
    <xf numFmtId="49" fontId="23" fillId="3" borderId="21" xfId="4" applyNumberFormat="1" applyFont="1" applyFill="1" applyBorder="1" applyAlignment="1">
      <alignment horizontal="center" vertical="center" wrapText="1"/>
    </xf>
    <xf numFmtId="49" fontId="23" fillId="3" borderId="5" xfId="4" applyNumberFormat="1" applyFont="1" applyFill="1" applyBorder="1" applyAlignment="1">
      <alignment horizontal="center" vertical="center" wrapText="1"/>
    </xf>
    <xf numFmtId="49" fontId="23" fillId="3" borderId="65" xfId="4" applyNumberFormat="1" applyFont="1" applyFill="1" applyBorder="1" applyAlignment="1">
      <alignment horizontal="center" vertical="center" wrapText="1"/>
    </xf>
    <xf numFmtId="49" fontId="23" fillId="3" borderId="83" xfId="4" applyNumberFormat="1" applyFont="1" applyFill="1" applyBorder="1" applyAlignment="1">
      <alignment horizontal="center" vertical="center" wrapText="1"/>
    </xf>
    <xf numFmtId="49" fontId="23" fillId="3" borderId="81" xfId="4" applyNumberFormat="1" applyFont="1" applyFill="1" applyBorder="1" applyAlignment="1">
      <alignment horizontal="center" vertical="center" wrapText="1"/>
    </xf>
    <xf numFmtId="0" fontId="23" fillId="3" borderId="73" xfId="4" applyNumberFormat="1" applyFont="1" applyFill="1" applyBorder="1" applyAlignment="1">
      <alignment horizontal="center" vertical="center" wrapText="1"/>
    </xf>
    <xf numFmtId="0" fontId="23" fillId="3" borderId="68" xfId="4" applyNumberFormat="1" applyFont="1" applyFill="1" applyBorder="1" applyAlignment="1">
      <alignment horizontal="center" vertical="center" wrapText="1"/>
    </xf>
    <xf numFmtId="0" fontId="23" fillId="3" borderId="89" xfId="4" applyNumberFormat="1" applyFont="1" applyFill="1" applyBorder="1" applyAlignment="1">
      <alignment horizontal="center" vertical="center" wrapText="1"/>
    </xf>
    <xf numFmtId="49" fontId="23" fillId="9" borderId="84" xfId="20" applyNumberFormat="1" applyFont="1" applyFill="1" applyBorder="1" applyAlignment="1">
      <alignment horizontal="center" vertical="center" wrapText="1"/>
    </xf>
    <xf numFmtId="0" fontId="23" fillId="3" borderId="58" xfId="4" applyNumberFormat="1" applyFont="1" applyFill="1" applyBorder="1" applyAlignment="1">
      <alignment horizontal="center" vertical="center" wrapText="1"/>
    </xf>
    <xf numFmtId="49" fontId="23" fillId="3" borderId="70" xfId="4" applyNumberFormat="1" applyFont="1" applyFill="1" applyBorder="1" applyAlignment="1" applyProtection="1">
      <alignment horizontal="center" vertical="center" wrapText="1"/>
    </xf>
    <xf numFmtId="49" fontId="23" fillId="3" borderId="58" xfId="4" applyNumberFormat="1" applyFont="1" applyFill="1" applyBorder="1" applyAlignment="1" applyProtection="1">
      <alignment horizontal="center" vertical="center" wrapText="1"/>
    </xf>
    <xf numFmtId="49" fontId="23" fillId="3" borderId="70" xfId="4" applyNumberFormat="1" applyFont="1" applyFill="1" applyBorder="1" applyAlignment="1">
      <alignment horizontal="center" vertical="center" wrapText="1"/>
    </xf>
    <xf numFmtId="0" fontId="23" fillId="6" borderId="0" xfId="4" applyNumberFormat="1" applyFont="1" applyFill="1" applyBorder="1" applyAlignment="1" applyProtection="1">
      <alignment horizontal="center" vertical="center" wrapText="1"/>
    </xf>
    <xf numFmtId="0" fontId="23" fillId="6" borderId="62" xfId="4" applyNumberFormat="1" applyFont="1" applyFill="1" applyBorder="1" applyAlignment="1" applyProtection="1">
      <alignment horizontal="center" vertical="center" wrapText="1"/>
    </xf>
    <xf numFmtId="0" fontId="23" fillId="6" borderId="61" xfId="4" applyNumberFormat="1" applyFont="1" applyFill="1" applyBorder="1" applyAlignment="1" applyProtection="1">
      <alignment horizontal="center" vertical="center" wrapText="1"/>
    </xf>
    <xf numFmtId="0" fontId="23" fillId="6" borderId="49" xfId="4" applyNumberFormat="1" applyFont="1" applyFill="1" applyBorder="1" applyAlignment="1" applyProtection="1">
      <alignment horizontal="center" vertical="center" wrapText="1"/>
    </xf>
    <xf numFmtId="49" fontId="23" fillId="3" borderId="54" xfId="20" applyNumberFormat="1" applyFont="1" applyFill="1" applyBorder="1" applyAlignment="1">
      <alignment horizontal="center" vertical="center" wrapText="1"/>
    </xf>
    <xf numFmtId="49" fontId="23" fillId="3" borderId="84" xfId="4" applyNumberFormat="1" applyFont="1" applyFill="1" applyBorder="1" applyAlignment="1">
      <alignment horizontal="center" vertical="center" wrapText="1"/>
    </xf>
    <xf numFmtId="0" fontId="23" fillId="0" borderId="50" xfId="4" applyNumberFormat="1" applyFont="1" applyFill="1" applyBorder="1" applyAlignment="1">
      <alignment horizontal="center" vertical="center" wrapText="1"/>
    </xf>
    <xf numFmtId="0" fontId="23" fillId="0" borderId="8" xfId="4" applyNumberFormat="1" applyFont="1" applyFill="1" applyBorder="1" applyAlignment="1">
      <alignment horizontal="center" vertical="center" wrapText="1"/>
    </xf>
    <xf numFmtId="0" fontId="23" fillId="0" borderId="51" xfId="4" applyNumberFormat="1" applyFont="1" applyFill="1" applyBorder="1" applyAlignment="1">
      <alignment horizontal="center" vertical="center" wrapText="1"/>
    </xf>
    <xf numFmtId="49" fontId="23" fillId="3" borderId="82" xfId="20" applyNumberFormat="1" applyFont="1" applyFill="1" applyBorder="1" applyAlignment="1">
      <alignment horizontal="center" vertical="center" wrapText="1"/>
    </xf>
    <xf numFmtId="49" fontId="23" fillId="3" borderId="84" xfId="20" applyNumberFormat="1" applyFont="1" applyFill="1" applyBorder="1" applyAlignment="1">
      <alignment horizontal="center" vertical="center" wrapText="1"/>
    </xf>
    <xf numFmtId="0" fontId="23" fillId="6" borderId="50" xfId="4" applyNumberFormat="1" applyFont="1" applyFill="1" applyBorder="1" applyAlignment="1">
      <alignment horizontal="center" vertical="center" wrapText="1"/>
    </xf>
    <xf numFmtId="0" fontId="23" fillId="6" borderId="8" xfId="4" applyNumberFormat="1" applyFont="1" applyFill="1" applyBorder="1" applyAlignment="1">
      <alignment horizontal="center" vertical="center" wrapText="1"/>
    </xf>
    <xf numFmtId="0" fontId="23" fillId="6" borderId="74" xfId="4" applyNumberFormat="1" applyFont="1" applyFill="1" applyBorder="1" applyAlignment="1">
      <alignment horizontal="center" vertical="center" wrapText="1"/>
    </xf>
    <xf numFmtId="49" fontId="23" fillId="6" borderId="43" xfId="20" applyNumberFormat="1" applyFont="1" applyFill="1" applyBorder="1" applyAlignment="1">
      <alignment horizontal="center" vertical="center" wrapText="1"/>
    </xf>
    <xf numFmtId="49" fontId="23" fillId="6" borderId="2" xfId="20" applyNumberFormat="1" applyFont="1" applyFill="1" applyBorder="1" applyAlignment="1">
      <alignment horizontal="center" vertical="center" wrapText="1"/>
    </xf>
    <xf numFmtId="49" fontId="23" fillId="3" borderId="53" xfId="20" applyNumberFormat="1" applyFont="1" applyFill="1" applyBorder="1" applyAlignment="1">
      <alignment horizontal="center" vertical="center" wrapText="1"/>
    </xf>
    <xf numFmtId="49" fontId="23" fillId="3" borderId="39" xfId="20" applyNumberFormat="1" applyFont="1" applyFill="1" applyBorder="1" applyAlignment="1">
      <alignment horizontal="center" vertical="center" wrapText="1"/>
    </xf>
    <xf numFmtId="49" fontId="23" fillId="3" borderId="85" xfId="4" applyNumberFormat="1" applyFont="1" applyFill="1" applyBorder="1" applyAlignment="1" applyProtection="1">
      <alignment horizontal="center" vertical="center" wrapText="1"/>
    </xf>
    <xf numFmtId="49" fontId="23" fillId="3" borderId="63" xfId="4" applyNumberFormat="1" applyFont="1" applyFill="1" applyBorder="1" applyAlignment="1" applyProtection="1">
      <alignment horizontal="center" vertical="center" wrapText="1"/>
    </xf>
    <xf numFmtId="49" fontId="23" fillId="3" borderId="84" xfId="4" applyNumberFormat="1" applyFont="1" applyFill="1" applyBorder="1" applyAlignment="1" applyProtection="1">
      <alignment horizontal="center" vertical="center" wrapText="1"/>
    </xf>
    <xf numFmtId="0" fontId="23" fillId="3" borderId="70" xfId="4" applyNumberFormat="1" applyFont="1" applyFill="1" applyBorder="1" applyAlignment="1">
      <alignment horizontal="center" vertical="center" wrapText="1"/>
    </xf>
    <xf numFmtId="49" fontId="23" fillId="6" borderId="0" xfId="4" applyNumberFormat="1" applyFont="1" applyFill="1" applyBorder="1" applyAlignment="1">
      <alignment horizontal="center" vertical="center" wrapText="1"/>
    </xf>
    <xf numFmtId="49" fontId="23" fillId="6" borderId="62" xfId="4" applyNumberFormat="1" applyFont="1" applyFill="1" applyBorder="1" applyAlignment="1">
      <alignment horizontal="center" vertical="center" wrapText="1"/>
    </xf>
    <xf numFmtId="49" fontId="23" fillId="10" borderId="85" xfId="4" applyNumberFormat="1" applyFont="1" applyFill="1" applyBorder="1" applyAlignment="1">
      <alignment horizontal="center" vertical="center" wrapText="1"/>
    </xf>
    <xf numFmtId="49" fontId="23" fillId="10" borderId="84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6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3" fillId="11" borderId="9" xfId="4" applyNumberFormat="1" applyFont="1" applyFill="1" applyBorder="1" applyAlignment="1">
      <alignment horizontal="center" vertical="center" wrapText="1"/>
    </xf>
    <xf numFmtId="49" fontId="23" fillId="11" borderId="60" xfId="20" applyNumberFormat="1" applyFont="1" applyFill="1" applyBorder="1" applyAlignment="1">
      <alignment horizontal="center" vertical="center" wrapText="1"/>
    </xf>
    <xf numFmtId="49" fontId="23" fillId="11" borderId="81" xfId="20" applyNumberFormat="1" applyFont="1" applyFill="1" applyBorder="1" applyAlignment="1">
      <alignment horizontal="center" vertical="center" wrapText="1"/>
    </xf>
    <xf numFmtId="49" fontId="23" fillId="11" borderId="0" xfId="20" applyNumberFormat="1" applyFont="1" applyFill="1" applyBorder="1" applyAlignment="1">
      <alignment horizontal="center" vertical="center" wrapText="1"/>
    </xf>
    <xf numFmtId="49" fontId="23" fillId="11" borderId="62" xfId="20" applyNumberFormat="1" applyFont="1" applyFill="1" applyBorder="1" applyAlignment="1">
      <alignment horizontal="center" vertical="center" wrapText="1"/>
    </xf>
    <xf numFmtId="49" fontId="23" fillId="11" borderId="49" xfId="20" applyNumberFormat="1" applyFont="1" applyFill="1" applyBorder="1" applyAlignment="1">
      <alignment horizontal="center" vertical="center" wrapText="1"/>
    </xf>
    <xf numFmtId="49" fontId="23" fillId="10" borderId="81" xfId="20" applyNumberFormat="1" applyFont="1" applyFill="1" applyBorder="1" applyAlignment="1">
      <alignment horizontal="center" vertical="center" wrapText="1"/>
    </xf>
    <xf numFmtId="49" fontId="23" fillId="10" borderId="62" xfId="20" applyNumberFormat="1" applyFont="1" applyFill="1" applyBorder="1" applyAlignment="1">
      <alignment horizontal="center" vertical="center" wrapText="1"/>
    </xf>
    <xf numFmtId="49" fontId="23" fillId="10" borderId="83" xfId="20" applyNumberFormat="1" applyFont="1" applyFill="1" applyBorder="1" applyAlignment="1">
      <alignment horizontal="center" vertical="center" wrapText="1"/>
    </xf>
    <xf numFmtId="49" fontId="23" fillId="0" borderId="71" xfId="20" applyNumberFormat="1" applyFont="1" applyFill="1" applyBorder="1" applyAlignment="1">
      <alignment horizontal="center" vertical="center" wrapText="1"/>
    </xf>
    <xf numFmtId="0" fontId="23" fillId="3" borderId="19" xfId="4" applyNumberFormat="1" applyFont="1" applyFill="1" applyBorder="1" applyAlignment="1">
      <alignment horizontal="center" vertical="center" wrapText="1"/>
    </xf>
    <xf numFmtId="0" fontId="23" fillId="3" borderId="21" xfId="4" applyNumberFormat="1" applyFont="1" applyFill="1" applyBorder="1" applyAlignment="1">
      <alignment horizontal="center" vertical="center" wrapText="1"/>
    </xf>
    <xf numFmtId="0" fontId="23" fillId="10" borderId="50" xfId="4" applyNumberFormat="1" applyFont="1" applyFill="1" applyBorder="1" applyAlignment="1">
      <alignment horizontal="center" vertical="center" wrapText="1"/>
    </xf>
    <xf numFmtId="0" fontId="23" fillId="10" borderId="8" xfId="4" applyNumberFormat="1" applyFont="1" applyFill="1" applyBorder="1" applyAlignment="1">
      <alignment horizontal="center" vertical="center" wrapText="1"/>
    </xf>
    <xf numFmtId="0" fontId="23" fillId="10" borderId="51" xfId="4" applyNumberFormat="1" applyFont="1" applyFill="1" applyBorder="1" applyAlignment="1">
      <alignment horizontal="center" vertical="center" wrapText="1"/>
    </xf>
    <xf numFmtId="0" fontId="23" fillId="0" borderId="75" xfId="4" applyNumberFormat="1" applyFont="1" applyFill="1" applyBorder="1" applyAlignment="1">
      <alignment horizontal="center" vertical="center" wrapText="1"/>
    </xf>
    <xf numFmtId="49" fontId="23" fillId="3" borderId="30" xfId="20" applyNumberFormat="1" applyFont="1" applyFill="1" applyBorder="1" applyAlignment="1">
      <alignment horizontal="center" vertical="center" wrapText="1"/>
    </xf>
  </cellXfs>
  <cellStyles count="58">
    <cellStyle name="백분율 2" xfId="25"/>
    <cellStyle name="쉼표 [0]" xfId="57" builtinId="6"/>
    <cellStyle name="쉼표 [0] 10" xfId="41"/>
    <cellStyle name="쉼표 [0] 2" xfId="2"/>
    <cellStyle name="쉼표 [0] 2 2" xfId="26"/>
    <cellStyle name="쉼표 [0] 2 2 2" xfId="38"/>
    <cellStyle name="쉼표 [0] 2 2 2 2" xfId="55"/>
    <cellStyle name="쉼표 [0] 2 2 3" xfId="45"/>
    <cellStyle name="쉼표 [0] 2 3" xfId="31"/>
    <cellStyle name="쉼표 [0] 2 3 2" xfId="49"/>
    <cellStyle name="쉼표 [0] 3" xfId="6"/>
    <cellStyle name="쉼표 [0] 3 2" xfId="32"/>
    <cellStyle name="쉼표 [0] 3 2 2" xfId="50"/>
    <cellStyle name="쉼표 [0] 3 3" xfId="40"/>
    <cellStyle name="쉼표 [0] 4" xfId="22"/>
    <cellStyle name="쉼표 [0] 4 2" xfId="37"/>
    <cellStyle name="쉼표 [0] 4 2 2" xfId="54"/>
    <cellStyle name="쉼표 [0] 4 3" xfId="44"/>
    <cellStyle name="쉼표 [0] 5" xfId="27"/>
    <cellStyle name="쉼표 [0] 6" xfId="28"/>
    <cellStyle name="쉼표 [0] 6 2" xfId="39"/>
    <cellStyle name="쉼표 [0] 6 2 2" xfId="56"/>
    <cellStyle name="쉼표 [0] 6 3" xfId="46"/>
    <cellStyle name="쉼표 [0] 7" xfId="12"/>
    <cellStyle name="쉼표 [0] 7 2" xfId="14"/>
    <cellStyle name="쉼표 [0] 7 2 2" xfId="36"/>
    <cellStyle name="쉼표 [0] 7 2 2 2" xfId="53"/>
    <cellStyle name="쉼표 [0] 7 2 3" xfId="43"/>
    <cellStyle name="쉼표 [0] 7 3" xfId="35"/>
    <cellStyle name="쉼표 [0] 7 3 2" xfId="52"/>
    <cellStyle name="쉼표 [0] 7 4" xfId="42"/>
    <cellStyle name="쉼표 [0] 8" xfId="30"/>
    <cellStyle name="쉼표 [0] 8 2" xfId="48"/>
    <cellStyle name="쉼표 [0] 9" xfId="34"/>
    <cellStyle name="쉼표 [0] 9 2" xfId="51"/>
    <cellStyle name="표준" xfId="0" builtinId="0"/>
    <cellStyle name="표준 10" xfId="21"/>
    <cellStyle name="표준 11" xfId="29"/>
    <cellStyle name="표준 11 2" xfId="47"/>
    <cellStyle name="표준 15" xfId="11"/>
    <cellStyle name="표준 15 2" xfId="13"/>
    <cellStyle name="표준 2" xfId="1"/>
    <cellStyle name="표준 2 2" xfId="23"/>
    <cellStyle name="표준 3" xfId="3"/>
    <cellStyle name="표준 3 2" xfId="20"/>
    <cellStyle name="표준 3 3" xfId="24"/>
    <cellStyle name="표준 4" xfId="4"/>
    <cellStyle name="표준 4 2" xfId="8"/>
    <cellStyle name="표준 4 2 2" xfId="16"/>
    <cellStyle name="표준 5" xfId="5"/>
    <cellStyle name="표준 5 2" xfId="9"/>
    <cellStyle name="표준 5 2 2" xfId="15"/>
    <cellStyle name="표준 6" xfId="10"/>
    <cellStyle name="표준 6 2" xfId="19"/>
    <cellStyle name="표준 7" xfId="18"/>
    <cellStyle name="표준 8" xfId="7"/>
    <cellStyle name="표준 8 2" xfId="33"/>
    <cellStyle name="표준 9" xfId="17"/>
  </cellStyles>
  <dxfs count="0"/>
  <tableStyles count="0" defaultTableStyle="TableStyleMedium2" defaultPivotStyle="PivotStyleLight16"/>
  <colors>
    <mruColors>
      <color rgb="FF3333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2"/>
  <sheetViews>
    <sheetView topLeftCell="B1" zoomScale="90" zoomScaleNormal="90" workbookViewId="0">
      <selection activeCell="E5" sqref="E5"/>
    </sheetView>
  </sheetViews>
  <sheetFormatPr defaultRowHeight="16.5"/>
  <cols>
    <col min="1" max="1" width="2.375" style="199" customWidth="1"/>
    <col min="2" max="2" width="7.75" style="199" customWidth="1"/>
    <col min="3" max="3" width="23.5" style="199" customWidth="1"/>
    <col min="4" max="4" width="13.625" style="200" customWidth="1"/>
    <col min="5" max="5" width="13.625" style="199" customWidth="1"/>
    <col min="6" max="6" width="13.75" style="202" customWidth="1"/>
    <col min="7" max="7" width="6.875" style="199" customWidth="1"/>
    <col min="8" max="8" width="28.25" style="199" customWidth="1"/>
    <col min="9" max="9" width="16" style="199" bestFit="1" customWidth="1"/>
    <col min="10" max="11" width="16.625" style="199" bestFit="1" customWidth="1"/>
    <col min="12" max="12" width="29.5" style="199" bestFit="1" customWidth="1"/>
    <col min="13" max="13" width="9.5" style="199" bestFit="1" customWidth="1"/>
    <col min="14" max="14" width="9" style="199"/>
    <col min="15" max="15" width="9.5" style="199" bestFit="1" customWidth="1"/>
    <col min="16" max="16384" width="9" style="199"/>
  </cols>
  <sheetData>
    <row r="1" spans="1:13" ht="36" customHeight="1">
      <c r="B1" s="537" t="s">
        <v>465</v>
      </c>
      <c r="C1" s="537"/>
      <c r="D1" s="537"/>
      <c r="E1" s="537"/>
      <c r="F1" s="537"/>
      <c r="G1" s="537"/>
      <c r="H1" s="537"/>
      <c r="I1" s="537"/>
      <c r="J1" s="537"/>
      <c r="K1" s="537"/>
    </row>
    <row r="2" spans="1:13" ht="24.95" customHeight="1" thickBot="1">
      <c r="B2" s="188" t="s">
        <v>466</v>
      </c>
      <c r="E2" s="201"/>
    </row>
    <row r="3" spans="1:13" ht="24.95" customHeight="1">
      <c r="B3" s="538" t="s">
        <v>54</v>
      </c>
      <c r="C3" s="539"/>
      <c r="D3" s="539"/>
      <c r="E3" s="539"/>
      <c r="F3" s="540"/>
      <c r="G3" s="538" t="s">
        <v>55</v>
      </c>
      <c r="H3" s="539"/>
      <c r="I3" s="539"/>
      <c r="J3" s="539"/>
      <c r="K3" s="541"/>
    </row>
    <row r="4" spans="1:13" ht="24.95" customHeight="1">
      <c r="B4" s="542" t="s">
        <v>69</v>
      </c>
      <c r="C4" s="543"/>
      <c r="D4" s="203" t="s">
        <v>467</v>
      </c>
      <c r="E4" s="204" t="s">
        <v>262</v>
      </c>
      <c r="F4" s="205" t="s">
        <v>47</v>
      </c>
      <c r="G4" s="542" t="s">
        <v>59</v>
      </c>
      <c r="H4" s="543"/>
      <c r="I4" s="203" t="s">
        <v>467</v>
      </c>
      <c r="J4" s="204" t="s">
        <v>468</v>
      </c>
      <c r="K4" s="206" t="s">
        <v>47</v>
      </c>
    </row>
    <row r="5" spans="1:13" ht="24.95" customHeight="1" thickBot="1">
      <c r="B5" s="544"/>
      <c r="C5" s="545"/>
      <c r="D5" s="207" t="s">
        <v>50</v>
      </c>
      <c r="E5" s="208" t="s">
        <v>51</v>
      </c>
      <c r="F5" s="209" t="s">
        <v>469</v>
      </c>
      <c r="G5" s="544"/>
      <c r="H5" s="545"/>
      <c r="I5" s="208" t="s">
        <v>50</v>
      </c>
      <c r="J5" s="208" t="s">
        <v>51</v>
      </c>
      <c r="K5" s="210" t="s">
        <v>16</v>
      </c>
    </row>
    <row r="6" spans="1:13" ht="30" customHeight="1" thickBot="1">
      <c r="B6" s="533" t="s">
        <v>6</v>
      </c>
      <c r="C6" s="534"/>
      <c r="D6" s="458">
        <f>D7+D10+D14+D15+D16</f>
        <v>4288370163</v>
      </c>
      <c r="E6" s="459">
        <f>E7+E10+E14+E15+E16</f>
        <v>3258918946</v>
      </c>
      <c r="F6" s="460">
        <f>D6-E6</f>
        <v>1029451217</v>
      </c>
      <c r="G6" s="535" t="s">
        <v>61</v>
      </c>
      <c r="H6" s="536"/>
      <c r="I6" s="461">
        <f>I7+I11+I18+I19+I17</f>
        <v>4288370163</v>
      </c>
      <c r="J6" s="461">
        <f>J7+J11+J18+J19+J17</f>
        <v>3258918946</v>
      </c>
      <c r="K6" s="462">
        <f>K7+K11+K18+K19+K17</f>
        <v>1029451217</v>
      </c>
      <c r="L6" s="201"/>
    </row>
    <row r="7" spans="1:13" ht="30" customHeight="1">
      <c r="B7" s="522" t="s">
        <v>470</v>
      </c>
      <c r="C7" s="212" t="s">
        <v>471</v>
      </c>
      <c r="D7" s="463">
        <f>D8+D9</f>
        <v>1525192090</v>
      </c>
      <c r="E7" s="463">
        <f>E8+E9</f>
        <v>608441287</v>
      </c>
      <c r="F7" s="464">
        <f>D7-E7</f>
        <v>916750803</v>
      </c>
      <c r="G7" s="525" t="s">
        <v>39</v>
      </c>
      <c r="H7" s="465" t="s">
        <v>471</v>
      </c>
      <c r="I7" s="427">
        <f>I8+I9+I10</f>
        <v>193209020</v>
      </c>
      <c r="J7" s="427">
        <f>J8+J9+J10</f>
        <v>188830063</v>
      </c>
      <c r="K7" s="428">
        <f>K8+K9+K10</f>
        <v>4378957</v>
      </c>
    </row>
    <row r="8" spans="1:13" ht="30" customHeight="1">
      <c r="B8" s="523"/>
      <c r="C8" s="466" t="s">
        <v>472</v>
      </c>
      <c r="D8" s="467">
        <v>1520792090</v>
      </c>
      <c r="E8" s="468">
        <v>606681287</v>
      </c>
      <c r="F8" s="469">
        <f>D8-E8</f>
        <v>914110803</v>
      </c>
      <c r="G8" s="526"/>
      <c r="H8" s="470" t="s">
        <v>473</v>
      </c>
      <c r="I8" s="370">
        <v>158518720</v>
      </c>
      <c r="J8" s="370">
        <v>157058555</v>
      </c>
      <c r="K8" s="471">
        <f>I8-J8</f>
        <v>1460165</v>
      </c>
    </row>
    <row r="9" spans="1:13" ht="30" customHeight="1">
      <c r="B9" s="524"/>
      <c r="C9" s="472" t="s">
        <v>474</v>
      </c>
      <c r="D9" s="473">
        <v>4400000</v>
      </c>
      <c r="E9" s="474">
        <v>1760000</v>
      </c>
      <c r="F9" s="469">
        <f>D9-E9</f>
        <v>2640000</v>
      </c>
      <c r="G9" s="526"/>
      <c r="H9" s="470" t="s">
        <v>12</v>
      </c>
      <c r="I9" s="488">
        <v>2400000</v>
      </c>
      <c r="J9" s="488">
        <v>2391950</v>
      </c>
      <c r="K9" s="471">
        <f t="shared" ref="K9:K10" si="0">I9-J9</f>
        <v>8050</v>
      </c>
    </row>
    <row r="10" spans="1:13" ht="30" customHeight="1">
      <c r="A10" s="475"/>
      <c r="B10" s="527" t="s">
        <v>475</v>
      </c>
      <c r="C10" s="161" t="s">
        <v>471</v>
      </c>
      <c r="D10" s="476">
        <f>D11+D12+D13</f>
        <v>2488661000</v>
      </c>
      <c r="E10" s="477">
        <f>E11+E12+E13</f>
        <v>2456971180</v>
      </c>
      <c r="F10" s="478">
        <f t="shared" ref="F10:F16" si="1">D10-E10</f>
        <v>31689820</v>
      </c>
      <c r="G10" s="526"/>
      <c r="H10" s="470" t="s">
        <v>476</v>
      </c>
      <c r="I10" s="488">
        <v>32290300</v>
      </c>
      <c r="J10" s="488">
        <v>29379558</v>
      </c>
      <c r="K10" s="471">
        <f t="shared" si="0"/>
        <v>2910742</v>
      </c>
    </row>
    <row r="11" spans="1:13" ht="30" customHeight="1">
      <c r="A11" s="475"/>
      <c r="B11" s="528"/>
      <c r="C11" s="175" t="s">
        <v>477</v>
      </c>
      <c r="D11" s="172">
        <v>1014560000</v>
      </c>
      <c r="E11" s="169">
        <v>993848590</v>
      </c>
      <c r="F11" s="469">
        <f>D11-E11</f>
        <v>20711410</v>
      </c>
      <c r="G11" s="530" t="s">
        <v>478</v>
      </c>
      <c r="H11" s="479" t="s">
        <v>471</v>
      </c>
      <c r="I11" s="480">
        <f>I12+I13+I14+I15+I16</f>
        <v>3896896565</v>
      </c>
      <c r="J11" s="481">
        <f>J12+J13+J14+J15+J16</f>
        <v>2778616219</v>
      </c>
      <c r="K11" s="482">
        <f>I11-J11</f>
        <v>1118280346</v>
      </c>
    </row>
    <row r="12" spans="1:13" ht="30" customHeight="1">
      <c r="A12" s="475"/>
      <c r="B12" s="528"/>
      <c r="C12" s="175" t="s">
        <v>479</v>
      </c>
      <c r="D12" s="172">
        <v>1300000000</v>
      </c>
      <c r="E12" s="172">
        <v>1298504200</v>
      </c>
      <c r="F12" s="469">
        <f>D12-E12</f>
        <v>1495800</v>
      </c>
      <c r="G12" s="530"/>
      <c r="H12" s="211" t="s">
        <v>480</v>
      </c>
      <c r="I12" s="217">
        <v>821350980</v>
      </c>
      <c r="J12" s="217">
        <v>771531899</v>
      </c>
      <c r="K12" s="471">
        <f>I12-J12</f>
        <v>49819081</v>
      </c>
    </row>
    <row r="13" spans="1:13" ht="30" customHeight="1">
      <c r="A13" s="475"/>
      <c r="B13" s="529"/>
      <c r="C13" s="175" t="s">
        <v>481</v>
      </c>
      <c r="D13" s="176">
        <v>174101000</v>
      </c>
      <c r="E13" s="176">
        <v>164618390</v>
      </c>
      <c r="F13" s="469">
        <f t="shared" si="1"/>
        <v>9482610</v>
      </c>
      <c r="G13" s="530"/>
      <c r="H13" s="211" t="s">
        <v>482</v>
      </c>
      <c r="I13" s="216">
        <v>1300000000</v>
      </c>
      <c r="J13" s="215">
        <v>1280045584</v>
      </c>
      <c r="K13" s="471">
        <f>I13-J13</f>
        <v>19954416</v>
      </c>
    </row>
    <row r="14" spans="1:13" ht="30" customHeight="1">
      <c r="B14" s="531" t="s">
        <v>483</v>
      </c>
      <c r="C14" s="532"/>
      <c r="D14" s="172">
        <v>0</v>
      </c>
      <c r="E14" s="198">
        <v>136761</v>
      </c>
      <c r="F14" s="478">
        <f t="shared" si="1"/>
        <v>-136761</v>
      </c>
      <c r="G14" s="530"/>
      <c r="H14" s="211" t="s">
        <v>484</v>
      </c>
      <c r="I14" s="216">
        <v>1596439731</v>
      </c>
      <c r="J14" s="215">
        <v>574039631</v>
      </c>
      <c r="K14" s="471">
        <f>I14-J14</f>
        <v>1022400100</v>
      </c>
    </row>
    <row r="15" spans="1:13" ht="30" customHeight="1">
      <c r="B15" s="520" t="s">
        <v>485</v>
      </c>
      <c r="C15" s="521"/>
      <c r="D15" s="172">
        <v>193369718</v>
      </c>
      <c r="E15" s="172">
        <v>193369718</v>
      </c>
      <c r="F15" s="469">
        <f t="shared" si="1"/>
        <v>0</v>
      </c>
      <c r="G15" s="530"/>
      <c r="H15" s="211" t="s">
        <v>486</v>
      </c>
      <c r="I15" s="217">
        <v>174101000</v>
      </c>
      <c r="J15" s="217">
        <v>150879205</v>
      </c>
      <c r="K15" s="471">
        <f>I15-J15</f>
        <v>23221795</v>
      </c>
      <c r="M15" s="483"/>
    </row>
    <row r="16" spans="1:13" ht="30" customHeight="1">
      <c r="B16" s="520" t="s">
        <v>490</v>
      </c>
      <c r="C16" s="521"/>
      <c r="D16" s="172">
        <v>81147355</v>
      </c>
      <c r="E16" s="169">
        <v>0</v>
      </c>
      <c r="F16" s="469">
        <f t="shared" si="1"/>
        <v>81147355</v>
      </c>
      <c r="G16" s="530"/>
      <c r="H16" s="211" t="s">
        <v>487</v>
      </c>
      <c r="I16" s="218">
        <v>5004854</v>
      </c>
      <c r="J16" s="484">
        <v>2119900</v>
      </c>
      <c r="K16" s="471">
        <f t="shared" ref="K16" si="2">I16-J16</f>
        <v>2884954</v>
      </c>
    </row>
    <row r="17" spans="2:11" ht="30" customHeight="1">
      <c r="B17" s="489"/>
      <c r="C17" s="490"/>
      <c r="D17" s="172"/>
      <c r="E17" s="169"/>
      <c r="F17" s="469"/>
      <c r="G17" s="520" t="s">
        <v>491</v>
      </c>
      <c r="H17" s="521"/>
      <c r="I17" s="218">
        <v>193900242</v>
      </c>
      <c r="J17" s="484">
        <v>193900242</v>
      </c>
      <c r="K17" s="471">
        <f>I17-J17</f>
        <v>0</v>
      </c>
    </row>
    <row r="18" spans="2:11" ht="30" customHeight="1">
      <c r="B18" s="512"/>
      <c r="C18" s="513"/>
      <c r="D18" s="172"/>
      <c r="E18" s="169"/>
      <c r="F18" s="213"/>
      <c r="G18" s="514" t="s">
        <v>488</v>
      </c>
      <c r="H18" s="515"/>
      <c r="I18" s="426">
        <v>4364336</v>
      </c>
      <c r="J18" s="426">
        <v>4364336</v>
      </c>
      <c r="K18" s="471">
        <f>I18-J18</f>
        <v>0</v>
      </c>
    </row>
    <row r="19" spans="2:11" ht="30" customHeight="1" thickBot="1">
      <c r="B19" s="516"/>
      <c r="C19" s="517"/>
      <c r="D19" s="177"/>
      <c r="E19" s="178"/>
      <c r="F19" s="214"/>
      <c r="G19" s="518" t="s">
        <v>489</v>
      </c>
      <c r="H19" s="519"/>
      <c r="I19" s="219">
        <v>0</v>
      </c>
      <c r="J19" s="485">
        <v>93208086</v>
      </c>
      <c r="K19" s="486">
        <f>I19-J19</f>
        <v>-93208086</v>
      </c>
    </row>
    <row r="20" spans="2:11">
      <c r="H20" s="201"/>
    </row>
    <row r="21" spans="2:11">
      <c r="E21" s="487"/>
    </row>
    <row r="22" spans="2:11">
      <c r="E22" s="200"/>
      <c r="J22" s="201"/>
    </row>
  </sheetData>
  <sheetProtection password="CE7B" sheet="1" objects="1" scenarios="1"/>
  <mergeCells count="19">
    <mergeCell ref="B6:C6"/>
    <mergeCell ref="G6:H6"/>
    <mergeCell ref="B1:K1"/>
    <mergeCell ref="B3:F3"/>
    <mergeCell ref="G3:K3"/>
    <mergeCell ref="B4:C5"/>
    <mergeCell ref="G4:H5"/>
    <mergeCell ref="B7:B9"/>
    <mergeCell ref="G7:G10"/>
    <mergeCell ref="B10:B13"/>
    <mergeCell ref="G11:G16"/>
    <mergeCell ref="B14:C14"/>
    <mergeCell ref="B15:C15"/>
    <mergeCell ref="B16:C16"/>
    <mergeCell ref="B18:C18"/>
    <mergeCell ref="G18:H18"/>
    <mergeCell ref="B19:C19"/>
    <mergeCell ref="G19:H19"/>
    <mergeCell ref="G17:H17"/>
  </mergeCells>
  <phoneticPr fontId="16" type="noConversion"/>
  <pageMargins left="0.69972223043441772" right="0.69972223043441772" top="0.75" bottom="0.75" header="0.30000001192092896" footer="0.30000001192092896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Normal="100" workbookViewId="0">
      <selection activeCell="H31" sqref="H31"/>
    </sheetView>
  </sheetViews>
  <sheetFormatPr defaultRowHeight="16.5"/>
  <cols>
    <col min="1" max="1" width="11.375" style="35" customWidth="1"/>
    <col min="2" max="2" width="21.125" style="60" customWidth="1"/>
    <col min="3" max="3" width="16.5" style="34" customWidth="1"/>
    <col min="4" max="4" width="28.875" style="61" customWidth="1"/>
    <col min="5" max="5" width="9.5" style="35" customWidth="1"/>
    <col min="6" max="6" width="12.625" style="34" bestFit="1" customWidth="1"/>
    <col min="7" max="256" width="9" style="35"/>
    <col min="257" max="257" width="13.125" style="35" customWidth="1"/>
    <col min="258" max="258" width="22.875" style="35" customWidth="1"/>
    <col min="259" max="259" width="18.375" style="35" customWidth="1"/>
    <col min="260" max="260" width="28.875" style="35" customWidth="1"/>
    <col min="261" max="261" width="9.5" style="35" customWidth="1"/>
    <col min="262" max="262" width="12.625" style="35" bestFit="1" customWidth="1"/>
    <col min="263" max="512" width="9" style="35"/>
    <col min="513" max="513" width="13.125" style="35" customWidth="1"/>
    <col min="514" max="514" width="22.875" style="35" customWidth="1"/>
    <col min="515" max="515" width="18.375" style="35" customWidth="1"/>
    <col min="516" max="516" width="28.875" style="35" customWidth="1"/>
    <col min="517" max="517" width="9.5" style="35" customWidth="1"/>
    <col min="518" max="518" width="12.625" style="35" bestFit="1" customWidth="1"/>
    <col min="519" max="768" width="9" style="35"/>
    <col min="769" max="769" width="13.125" style="35" customWidth="1"/>
    <col min="770" max="770" width="22.875" style="35" customWidth="1"/>
    <col min="771" max="771" width="18.375" style="35" customWidth="1"/>
    <col min="772" max="772" width="28.875" style="35" customWidth="1"/>
    <col min="773" max="773" width="9.5" style="35" customWidth="1"/>
    <col min="774" max="774" width="12.625" style="35" bestFit="1" customWidth="1"/>
    <col min="775" max="1024" width="9" style="35"/>
    <col min="1025" max="1025" width="13.125" style="35" customWidth="1"/>
    <col min="1026" max="1026" width="22.875" style="35" customWidth="1"/>
    <col min="1027" max="1027" width="18.375" style="35" customWidth="1"/>
    <col min="1028" max="1028" width="28.875" style="35" customWidth="1"/>
    <col min="1029" max="1029" width="9.5" style="35" customWidth="1"/>
    <col min="1030" max="1030" width="12.625" style="35" bestFit="1" customWidth="1"/>
    <col min="1031" max="1280" width="9" style="35"/>
    <col min="1281" max="1281" width="13.125" style="35" customWidth="1"/>
    <col min="1282" max="1282" width="22.875" style="35" customWidth="1"/>
    <col min="1283" max="1283" width="18.375" style="35" customWidth="1"/>
    <col min="1284" max="1284" width="28.875" style="35" customWidth="1"/>
    <col min="1285" max="1285" width="9.5" style="35" customWidth="1"/>
    <col min="1286" max="1286" width="12.625" style="35" bestFit="1" customWidth="1"/>
    <col min="1287" max="1536" width="9" style="35"/>
    <col min="1537" max="1537" width="13.125" style="35" customWidth="1"/>
    <col min="1538" max="1538" width="22.875" style="35" customWidth="1"/>
    <col min="1539" max="1539" width="18.375" style="35" customWidth="1"/>
    <col min="1540" max="1540" width="28.875" style="35" customWidth="1"/>
    <col min="1541" max="1541" width="9.5" style="35" customWidth="1"/>
    <col min="1542" max="1542" width="12.625" style="35" bestFit="1" customWidth="1"/>
    <col min="1543" max="1792" width="9" style="35"/>
    <col min="1793" max="1793" width="13.125" style="35" customWidth="1"/>
    <col min="1794" max="1794" width="22.875" style="35" customWidth="1"/>
    <col min="1795" max="1795" width="18.375" style="35" customWidth="1"/>
    <col min="1796" max="1796" width="28.875" style="35" customWidth="1"/>
    <col min="1797" max="1797" width="9.5" style="35" customWidth="1"/>
    <col min="1798" max="1798" width="12.625" style="35" bestFit="1" customWidth="1"/>
    <col min="1799" max="2048" width="9" style="35"/>
    <col min="2049" max="2049" width="13.125" style="35" customWidth="1"/>
    <col min="2050" max="2050" width="22.875" style="35" customWidth="1"/>
    <col min="2051" max="2051" width="18.375" style="35" customWidth="1"/>
    <col min="2052" max="2052" width="28.875" style="35" customWidth="1"/>
    <col min="2053" max="2053" width="9.5" style="35" customWidth="1"/>
    <col min="2054" max="2054" width="12.625" style="35" bestFit="1" customWidth="1"/>
    <col min="2055" max="2304" width="9" style="35"/>
    <col min="2305" max="2305" width="13.125" style="35" customWidth="1"/>
    <col min="2306" max="2306" width="22.875" style="35" customWidth="1"/>
    <col min="2307" max="2307" width="18.375" style="35" customWidth="1"/>
    <col min="2308" max="2308" width="28.875" style="35" customWidth="1"/>
    <col min="2309" max="2309" width="9.5" style="35" customWidth="1"/>
    <col min="2310" max="2310" width="12.625" style="35" bestFit="1" customWidth="1"/>
    <col min="2311" max="2560" width="9" style="35"/>
    <col min="2561" max="2561" width="13.125" style="35" customWidth="1"/>
    <col min="2562" max="2562" width="22.875" style="35" customWidth="1"/>
    <col min="2563" max="2563" width="18.375" style="35" customWidth="1"/>
    <col min="2564" max="2564" width="28.875" style="35" customWidth="1"/>
    <col min="2565" max="2565" width="9.5" style="35" customWidth="1"/>
    <col min="2566" max="2566" width="12.625" style="35" bestFit="1" customWidth="1"/>
    <col min="2567" max="2816" width="9" style="35"/>
    <col min="2817" max="2817" width="13.125" style="35" customWidth="1"/>
    <col min="2818" max="2818" width="22.875" style="35" customWidth="1"/>
    <col min="2819" max="2819" width="18.375" style="35" customWidth="1"/>
    <col min="2820" max="2820" width="28.875" style="35" customWidth="1"/>
    <col min="2821" max="2821" width="9.5" style="35" customWidth="1"/>
    <col min="2822" max="2822" width="12.625" style="35" bestFit="1" customWidth="1"/>
    <col min="2823" max="3072" width="9" style="35"/>
    <col min="3073" max="3073" width="13.125" style="35" customWidth="1"/>
    <col min="3074" max="3074" width="22.875" style="35" customWidth="1"/>
    <col min="3075" max="3075" width="18.375" style="35" customWidth="1"/>
    <col min="3076" max="3076" width="28.875" style="35" customWidth="1"/>
    <col min="3077" max="3077" width="9.5" style="35" customWidth="1"/>
    <col min="3078" max="3078" width="12.625" style="35" bestFit="1" customWidth="1"/>
    <col min="3079" max="3328" width="9" style="35"/>
    <col min="3329" max="3329" width="13.125" style="35" customWidth="1"/>
    <col min="3330" max="3330" width="22.875" style="35" customWidth="1"/>
    <col min="3331" max="3331" width="18.375" style="35" customWidth="1"/>
    <col min="3332" max="3332" width="28.875" style="35" customWidth="1"/>
    <col min="3333" max="3333" width="9.5" style="35" customWidth="1"/>
    <col min="3334" max="3334" width="12.625" style="35" bestFit="1" customWidth="1"/>
    <col min="3335" max="3584" width="9" style="35"/>
    <col min="3585" max="3585" width="13.125" style="35" customWidth="1"/>
    <col min="3586" max="3586" width="22.875" style="35" customWidth="1"/>
    <col min="3587" max="3587" width="18.375" style="35" customWidth="1"/>
    <col min="3588" max="3588" width="28.875" style="35" customWidth="1"/>
    <col min="3589" max="3589" width="9.5" style="35" customWidth="1"/>
    <col min="3590" max="3590" width="12.625" style="35" bestFit="1" customWidth="1"/>
    <col min="3591" max="3840" width="9" style="35"/>
    <col min="3841" max="3841" width="13.125" style="35" customWidth="1"/>
    <col min="3842" max="3842" width="22.875" style="35" customWidth="1"/>
    <col min="3843" max="3843" width="18.375" style="35" customWidth="1"/>
    <col min="3844" max="3844" width="28.875" style="35" customWidth="1"/>
    <col min="3845" max="3845" width="9.5" style="35" customWidth="1"/>
    <col min="3846" max="3846" width="12.625" style="35" bestFit="1" customWidth="1"/>
    <col min="3847" max="4096" width="9" style="35"/>
    <col min="4097" max="4097" width="13.125" style="35" customWidth="1"/>
    <col min="4098" max="4098" width="22.875" style="35" customWidth="1"/>
    <col min="4099" max="4099" width="18.375" style="35" customWidth="1"/>
    <col min="4100" max="4100" width="28.875" style="35" customWidth="1"/>
    <col min="4101" max="4101" width="9.5" style="35" customWidth="1"/>
    <col min="4102" max="4102" width="12.625" style="35" bestFit="1" customWidth="1"/>
    <col min="4103" max="4352" width="9" style="35"/>
    <col min="4353" max="4353" width="13.125" style="35" customWidth="1"/>
    <col min="4354" max="4354" width="22.875" style="35" customWidth="1"/>
    <col min="4355" max="4355" width="18.375" style="35" customWidth="1"/>
    <col min="4356" max="4356" width="28.875" style="35" customWidth="1"/>
    <col min="4357" max="4357" width="9.5" style="35" customWidth="1"/>
    <col min="4358" max="4358" width="12.625" style="35" bestFit="1" customWidth="1"/>
    <col min="4359" max="4608" width="9" style="35"/>
    <col min="4609" max="4609" width="13.125" style="35" customWidth="1"/>
    <col min="4610" max="4610" width="22.875" style="35" customWidth="1"/>
    <col min="4611" max="4611" width="18.375" style="35" customWidth="1"/>
    <col min="4612" max="4612" width="28.875" style="35" customWidth="1"/>
    <col min="4613" max="4613" width="9.5" style="35" customWidth="1"/>
    <col min="4614" max="4614" width="12.625" style="35" bestFit="1" customWidth="1"/>
    <col min="4615" max="4864" width="9" style="35"/>
    <col min="4865" max="4865" width="13.125" style="35" customWidth="1"/>
    <col min="4866" max="4866" width="22.875" style="35" customWidth="1"/>
    <col min="4867" max="4867" width="18.375" style="35" customWidth="1"/>
    <col min="4868" max="4868" width="28.875" style="35" customWidth="1"/>
    <col min="4869" max="4869" width="9.5" style="35" customWidth="1"/>
    <col min="4870" max="4870" width="12.625" style="35" bestFit="1" customWidth="1"/>
    <col min="4871" max="5120" width="9" style="35"/>
    <col min="5121" max="5121" width="13.125" style="35" customWidth="1"/>
    <col min="5122" max="5122" width="22.875" style="35" customWidth="1"/>
    <col min="5123" max="5123" width="18.375" style="35" customWidth="1"/>
    <col min="5124" max="5124" width="28.875" style="35" customWidth="1"/>
    <col min="5125" max="5125" width="9.5" style="35" customWidth="1"/>
    <col min="5126" max="5126" width="12.625" style="35" bestFit="1" customWidth="1"/>
    <col min="5127" max="5376" width="9" style="35"/>
    <col min="5377" max="5377" width="13.125" style="35" customWidth="1"/>
    <col min="5378" max="5378" width="22.875" style="35" customWidth="1"/>
    <col min="5379" max="5379" width="18.375" style="35" customWidth="1"/>
    <col min="5380" max="5380" width="28.875" style="35" customWidth="1"/>
    <col min="5381" max="5381" width="9.5" style="35" customWidth="1"/>
    <col min="5382" max="5382" width="12.625" style="35" bestFit="1" customWidth="1"/>
    <col min="5383" max="5632" width="9" style="35"/>
    <col min="5633" max="5633" width="13.125" style="35" customWidth="1"/>
    <col min="5634" max="5634" width="22.875" style="35" customWidth="1"/>
    <col min="5635" max="5635" width="18.375" style="35" customWidth="1"/>
    <col min="5636" max="5636" width="28.875" style="35" customWidth="1"/>
    <col min="5637" max="5637" width="9.5" style="35" customWidth="1"/>
    <col min="5638" max="5638" width="12.625" style="35" bestFit="1" customWidth="1"/>
    <col min="5639" max="5888" width="9" style="35"/>
    <col min="5889" max="5889" width="13.125" style="35" customWidth="1"/>
    <col min="5890" max="5890" width="22.875" style="35" customWidth="1"/>
    <col min="5891" max="5891" width="18.375" style="35" customWidth="1"/>
    <col min="5892" max="5892" width="28.875" style="35" customWidth="1"/>
    <col min="5893" max="5893" width="9.5" style="35" customWidth="1"/>
    <col min="5894" max="5894" width="12.625" style="35" bestFit="1" customWidth="1"/>
    <col min="5895" max="6144" width="9" style="35"/>
    <col min="6145" max="6145" width="13.125" style="35" customWidth="1"/>
    <col min="6146" max="6146" width="22.875" style="35" customWidth="1"/>
    <col min="6147" max="6147" width="18.375" style="35" customWidth="1"/>
    <col min="6148" max="6148" width="28.875" style="35" customWidth="1"/>
    <col min="6149" max="6149" width="9.5" style="35" customWidth="1"/>
    <col min="6150" max="6150" width="12.625" style="35" bestFit="1" customWidth="1"/>
    <col min="6151" max="6400" width="9" style="35"/>
    <col min="6401" max="6401" width="13.125" style="35" customWidth="1"/>
    <col min="6402" max="6402" width="22.875" style="35" customWidth="1"/>
    <col min="6403" max="6403" width="18.375" style="35" customWidth="1"/>
    <col min="6404" max="6404" width="28.875" style="35" customWidth="1"/>
    <col min="6405" max="6405" width="9.5" style="35" customWidth="1"/>
    <col min="6406" max="6406" width="12.625" style="35" bestFit="1" customWidth="1"/>
    <col min="6407" max="6656" width="9" style="35"/>
    <col min="6657" max="6657" width="13.125" style="35" customWidth="1"/>
    <col min="6658" max="6658" width="22.875" style="35" customWidth="1"/>
    <col min="6659" max="6659" width="18.375" style="35" customWidth="1"/>
    <col min="6660" max="6660" width="28.875" style="35" customWidth="1"/>
    <col min="6661" max="6661" width="9.5" style="35" customWidth="1"/>
    <col min="6662" max="6662" width="12.625" style="35" bestFit="1" customWidth="1"/>
    <col min="6663" max="6912" width="9" style="35"/>
    <col min="6913" max="6913" width="13.125" style="35" customWidth="1"/>
    <col min="6914" max="6914" width="22.875" style="35" customWidth="1"/>
    <col min="6915" max="6915" width="18.375" style="35" customWidth="1"/>
    <col min="6916" max="6916" width="28.875" style="35" customWidth="1"/>
    <col min="6917" max="6917" width="9.5" style="35" customWidth="1"/>
    <col min="6918" max="6918" width="12.625" style="35" bestFit="1" customWidth="1"/>
    <col min="6919" max="7168" width="9" style="35"/>
    <col min="7169" max="7169" width="13.125" style="35" customWidth="1"/>
    <col min="7170" max="7170" width="22.875" style="35" customWidth="1"/>
    <col min="7171" max="7171" width="18.375" style="35" customWidth="1"/>
    <col min="7172" max="7172" width="28.875" style="35" customWidth="1"/>
    <col min="7173" max="7173" width="9.5" style="35" customWidth="1"/>
    <col min="7174" max="7174" width="12.625" style="35" bestFit="1" customWidth="1"/>
    <col min="7175" max="7424" width="9" style="35"/>
    <col min="7425" max="7425" width="13.125" style="35" customWidth="1"/>
    <col min="7426" max="7426" width="22.875" style="35" customWidth="1"/>
    <col min="7427" max="7427" width="18.375" style="35" customWidth="1"/>
    <col min="7428" max="7428" width="28.875" style="35" customWidth="1"/>
    <col min="7429" max="7429" width="9.5" style="35" customWidth="1"/>
    <col min="7430" max="7430" width="12.625" style="35" bestFit="1" customWidth="1"/>
    <col min="7431" max="7680" width="9" style="35"/>
    <col min="7681" max="7681" width="13.125" style="35" customWidth="1"/>
    <col min="7682" max="7682" width="22.875" style="35" customWidth="1"/>
    <col min="7683" max="7683" width="18.375" style="35" customWidth="1"/>
    <col min="7684" max="7684" width="28.875" style="35" customWidth="1"/>
    <col min="7685" max="7685" width="9.5" style="35" customWidth="1"/>
    <col min="7686" max="7686" width="12.625" style="35" bestFit="1" customWidth="1"/>
    <col min="7687" max="7936" width="9" style="35"/>
    <col min="7937" max="7937" width="13.125" style="35" customWidth="1"/>
    <col min="7938" max="7938" width="22.875" style="35" customWidth="1"/>
    <col min="7939" max="7939" width="18.375" style="35" customWidth="1"/>
    <col min="7940" max="7940" width="28.875" style="35" customWidth="1"/>
    <col min="7941" max="7941" width="9.5" style="35" customWidth="1"/>
    <col min="7942" max="7942" width="12.625" style="35" bestFit="1" customWidth="1"/>
    <col min="7943" max="8192" width="9" style="35"/>
    <col min="8193" max="8193" width="13.125" style="35" customWidth="1"/>
    <col min="8194" max="8194" width="22.875" style="35" customWidth="1"/>
    <col min="8195" max="8195" width="18.375" style="35" customWidth="1"/>
    <col min="8196" max="8196" width="28.875" style="35" customWidth="1"/>
    <col min="8197" max="8197" width="9.5" style="35" customWidth="1"/>
    <col min="8198" max="8198" width="12.625" style="35" bestFit="1" customWidth="1"/>
    <col min="8199" max="8448" width="9" style="35"/>
    <col min="8449" max="8449" width="13.125" style="35" customWidth="1"/>
    <col min="8450" max="8450" width="22.875" style="35" customWidth="1"/>
    <col min="8451" max="8451" width="18.375" style="35" customWidth="1"/>
    <col min="8452" max="8452" width="28.875" style="35" customWidth="1"/>
    <col min="8453" max="8453" width="9.5" style="35" customWidth="1"/>
    <col min="8454" max="8454" width="12.625" style="35" bestFit="1" customWidth="1"/>
    <col min="8455" max="8704" width="9" style="35"/>
    <col min="8705" max="8705" width="13.125" style="35" customWidth="1"/>
    <col min="8706" max="8706" width="22.875" style="35" customWidth="1"/>
    <col min="8707" max="8707" width="18.375" style="35" customWidth="1"/>
    <col min="8708" max="8708" width="28.875" style="35" customWidth="1"/>
    <col min="8709" max="8709" width="9.5" style="35" customWidth="1"/>
    <col min="8710" max="8710" width="12.625" style="35" bestFit="1" customWidth="1"/>
    <col min="8711" max="8960" width="9" style="35"/>
    <col min="8961" max="8961" width="13.125" style="35" customWidth="1"/>
    <col min="8962" max="8962" width="22.875" style="35" customWidth="1"/>
    <col min="8963" max="8963" width="18.375" style="35" customWidth="1"/>
    <col min="8964" max="8964" width="28.875" style="35" customWidth="1"/>
    <col min="8965" max="8965" width="9.5" style="35" customWidth="1"/>
    <col min="8966" max="8966" width="12.625" style="35" bestFit="1" customWidth="1"/>
    <col min="8967" max="9216" width="9" style="35"/>
    <col min="9217" max="9217" width="13.125" style="35" customWidth="1"/>
    <col min="9218" max="9218" width="22.875" style="35" customWidth="1"/>
    <col min="9219" max="9219" width="18.375" style="35" customWidth="1"/>
    <col min="9220" max="9220" width="28.875" style="35" customWidth="1"/>
    <col min="9221" max="9221" width="9.5" style="35" customWidth="1"/>
    <col min="9222" max="9222" width="12.625" style="35" bestFit="1" customWidth="1"/>
    <col min="9223" max="9472" width="9" style="35"/>
    <col min="9473" max="9473" width="13.125" style="35" customWidth="1"/>
    <col min="9474" max="9474" width="22.875" style="35" customWidth="1"/>
    <col min="9475" max="9475" width="18.375" style="35" customWidth="1"/>
    <col min="9476" max="9476" width="28.875" style="35" customWidth="1"/>
    <col min="9477" max="9477" width="9.5" style="35" customWidth="1"/>
    <col min="9478" max="9478" width="12.625" style="35" bestFit="1" customWidth="1"/>
    <col min="9479" max="9728" width="9" style="35"/>
    <col min="9729" max="9729" width="13.125" style="35" customWidth="1"/>
    <col min="9730" max="9730" width="22.875" style="35" customWidth="1"/>
    <col min="9731" max="9731" width="18.375" style="35" customWidth="1"/>
    <col min="9732" max="9732" width="28.875" style="35" customWidth="1"/>
    <col min="9733" max="9733" width="9.5" style="35" customWidth="1"/>
    <col min="9734" max="9734" width="12.625" style="35" bestFit="1" customWidth="1"/>
    <col min="9735" max="9984" width="9" style="35"/>
    <col min="9985" max="9985" width="13.125" style="35" customWidth="1"/>
    <col min="9986" max="9986" width="22.875" style="35" customWidth="1"/>
    <col min="9987" max="9987" width="18.375" style="35" customWidth="1"/>
    <col min="9988" max="9988" width="28.875" style="35" customWidth="1"/>
    <col min="9989" max="9989" width="9.5" style="35" customWidth="1"/>
    <col min="9990" max="9990" width="12.625" style="35" bestFit="1" customWidth="1"/>
    <col min="9991" max="10240" width="9" style="35"/>
    <col min="10241" max="10241" width="13.125" style="35" customWidth="1"/>
    <col min="10242" max="10242" width="22.875" style="35" customWidth="1"/>
    <col min="10243" max="10243" width="18.375" style="35" customWidth="1"/>
    <col min="10244" max="10244" width="28.875" style="35" customWidth="1"/>
    <col min="10245" max="10245" width="9.5" style="35" customWidth="1"/>
    <col min="10246" max="10246" width="12.625" style="35" bestFit="1" customWidth="1"/>
    <col min="10247" max="10496" width="9" style="35"/>
    <col min="10497" max="10497" width="13.125" style="35" customWidth="1"/>
    <col min="10498" max="10498" width="22.875" style="35" customWidth="1"/>
    <col min="10499" max="10499" width="18.375" style="35" customWidth="1"/>
    <col min="10500" max="10500" width="28.875" style="35" customWidth="1"/>
    <col min="10501" max="10501" width="9.5" style="35" customWidth="1"/>
    <col min="10502" max="10502" width="12.625" style="35" bestFit="1" customWidth="1"/>
    <col min="10503" max="10752" width="9" style="35"/>
    <col min="10753" max="10753" width="13.125" style="35" customWidth="1"/>
    <col min="10754" max="10754" width="22.875" style="35" customWidth="1"/>
    <col min="10755" max="10755" width="18.375" style="35" customWidth="1"/>
    <col min="10756" max="10756" width="28.875" style="35" customWidth="1"/>
    <col min="10757" max="10757" width="9.5" style="35" customWidth="1"/>
    <col min="10758" max="10758" width="12.625" style="35" bestFit="1" customWidth="1"/>
    <col min="10759" max="11008" width="9" style="35"/>
    <col min="11009" max="11009" width="13.125" style="35" customWidth="1"/>
    <col min="11010" max="11010" width="22.875" style="35" customWidth="1"/>
    <col min="11011" max="11011" width="18.375" style="35" customWidth="1"/>
    <col min="11012" max="11012" width="28.875" style="35" customWidth="1"/>
    <col min="11013" max="11013" width="9.5" style="35" customWidth="1"/>
    <col min="11014" max="11014" width="12.625" style="35" bestFit="1" customWidth="1"/>
    <col min="11015" max="11264" width="9" style="35"/>
    <col min="11265" max="11265" width="13.125" style="35" customWidth="1"/>
    <col min="11266" max="11266" width="22.875" style="35" customWidth="1"/>
    <col min="11267" max="11267" width="18.375" style="35" customWidth="1"/>
    <col min="11268" max="11268" width="28.875" style="35" customWidth="1"/>
    <col min="11269" max="11269" width="9.5" style="35" customWidth="1"/>
    <col min="11270" max="11270" width="12.625" style="35" bestFit="1" customWidth="1"/>
    <col min="11271" max="11520" width="9" style="35"/>
    <col min="11521" max="11521" width="13.125" style="35" customWidth="1"/>
    <col min="11522" max="11522" width="22.875" style="35" customWidth="1"/>
    <col min="11523" max="11523" width="18.375" style="35" customWidth="1"/>
    <col min="11524" max="11524" width="28.875" style="35" customWidth="1"/>
    <col min="11525" max="11525" width="9.5" style="35" customWidth="1"/>
    <col min="11526" max="11526" width="12.625" style="35" bestFit="1" customWidth="1"/>
    <col min="11527" max="11776" width="9" style="35"/>
    <col min="11777" max="11777" width="13.125" style="35" customWidth="1"/>
    <col min="11778" max="11778" width="22.875" style="35" customWidth="1"/>
    <col min="11779" max="11779" width="18.375" style="35" customWidth="1"/>
    <col min="11780" max="11780" width="28.875" style="35" customWidth="1"/>
    <col min="11781" max="11781" width="9.5" style="35" customWidth="1"/>
    <col min="11782" max="11782" width="12.625" style="35" bestFit="1" customWidth="1"/>
    <col min="11783" max="12032" width="9" style="35"/>
    <col min="12033" max="12033" width="13.125" style="35" customWidth="1"/>
    <col min="12034" max="12034" width="22.875" style="35" customWidth="1"/>
    <col min="12035" max="12035" width="18.375" style="35" customWidth="1"/>
    <col min="12036" max="12036" width="28.875" style="35" customWidth="1"/>
    <col min="12037" max="12037" width="9.5" style="35" customWidth="1"/>
    <col min="12038" max="12038" width="12.625" style="35" bestFit="1" customWidth="1"/>
    <col min="12039" max="12288" width="9" style="35"/>
    <col min="12289" max="12289" width="13.125" style="35" customWidth="1"/>
    <col min="12290" max="12290" width="22.875" style="35" customWidth="1"/>
    <col min="12291" max="12291" width="18.375" style="35" customWidth="1"/>
    <col min="12292" max="12292" width="28.875" style="35" customWidth="1"/>
    <col min="12293" max="12293" width="9.5" style="35" customWidth="1"/>
    <col min="12294" max="12294" width="12.625" style="35" bestFit="1" customWidth="1"/>
    <col min="12295" max="12544" width="9" style="35"/>
    <col min="12545" max="12545" width="13.125" style="35" customWidth="1"/>
    <col min="12546" max="12546" width="22.875" style="35" customWidth="1"/>
    <col min="12547" max="12547" width="18.375" style="35" customWidth="1"/>
    <col min="12548" max="12548" width="28.875" style="35" customWidth="1"/>
    <col min="12549" max="12549" width="9.5" style="35" customWidth="1"/>
    <col min="12550" max="12550" width="12.625" style="35" bestFit="1" customWidth="1"/>
    <col min="12551" max="12800" width="9" style="35"/>
    <col min="12801" max="12801" width="13.125" style="35" customWidth="1"/>
    <col min="12802" max="12802" width="22.875" style="35" customWidth="1"/>
    <col min="12803" max="12803" width="18.375" style="35" customWidth="1"/>
    <col min="12804" max="12804" width="28.875" style="35" customWidth="1"/>
    <col min="12805" max="12805" width="9.5" style="35" customWidth="1"/>
    <col min="12806" max="12806" width="12.625" style="35" bestFit="1" customWidth="1"/>
    <col min="12807" max="13056" width="9" style="35"/>
    <col min="13057" max="13057" width="13.125" style="35" customWidth="1"/>
    <col min="13058" max="13058" width="22.875" style="35" customWidth="1"/>
    <col min="13059" max="13059" width="18.375" style="35" customWidth="1"/>
    <col min="13060" max="13060" width="28.875" style="35" customWidth="1"/>
    <col min="13061" max="13061" width="9.5" style="35" customWidth="1"/>
    <col min="13062" max="13062" width="12.625" style="35" bestFit="1" customWidth="1"/>
    <col min="13063" max="13312" width="9" style="35"/>
    <col min="13313" max="13313" width="13.125" style="35" customWidth="1"/>
    <col min="13314" max="13314" width="22.875" style="35" customWidth="1"/>
    <col min="13315" max="13315" width="18.375" style="35" customWidth="1"/>
    <col min="13316" max="13316" width="28.875" style="35" customWidth="1"/>
    <col min="13317" max="13317" width="9.5" style="35" customWidth="1"/>
    <col min="13318" max="13318" width="12.625" style="35" bestFit="1" customWidth="1"/>
    <col min="13319" max="13568" width="9" style="35"/>
    <col min="13569" max="13569" width="13.125" style="35" customWidth="1"/>
    <col min="13570" max="13570" width="22.875" style="35" customWidth="1"/>
    <col min="13571" max="13571" width="18.375" style="35" customWidth="1"/>
    <col min="13572" max="13572" width="28.875" style="35" customWidth="1"/>
    <col min="13573" max="13573" width="9.5" style="35" customWidth="1"/>
    <col min="13574" max="13574" width="12.625" style="35" bestFit="1" customWidth="1"/>
    <col min="13575" max="13824" width="9" style="35"/>
    <col min="13825" max="13825" width="13.125" style="35" customWidth="1"/>
    <col min="13826" max="13826" width="22.875" style="35" customWidth="1"/>
    <col min="13827" max="13827" width="18.375" style="35" customWidth="1"/>
    <col min="13828" max="13828" width="28.875" style="35" customWidth="1"/>
    <col min="13829" max="13829" width="9.5" style="35" customWidth="1"/>
    <col min="13830" max="13830" width="12.625" style="35" bestFit="1" customWidth="1"/>
    <col min="13831" max="14080" width="9" style="35"/>
    <col min="14081" max="14081" width="13.125" style="35" customWidth="1"/>
    <col min="14082" max="14082" width="22.875" style="35" customWidth="1"/>
    <col min="14083" max="14083" width="18.375" style="35" customWidth="1"/>
    <col min="14084" max="14084" width="28.875" style="35" customWidth="1"/>
    <col min="14085" max="14085" width="9.5" style="35" customWidth="1"/>
    <col min="14086" max="14086" width="12.625" style="35" bestFit="1" customWidth="1"/>
    <col min="14087" max="14336" width="9" style="35"/>
    <col min="14337" max="14337" width="13.125" style="35" customWidth="1"/>
    <col min="14338" max="14338" width="22.875" style="35" customWidth="1"/>
    <col min="14339" max="14339" width="18.375" style="35" customWidth="1"/>
    <col min="14340" max="14340" width="28.875" style="35" customWidth="1"/>
    <col min="14341" max="14341" width="9.5" style="35" customWidth="1"/>
    <col min="14342" max="14342" width="12.625" style="35" bestFit="1" customWidth="1"/>
    <col min="14343" max="14592" width="9" style="35"/>
    <col min="14593" max="14593" width="13.125" style="35" customWidth="1"/>
    <col min="14594" max="14594" width="22.875" style="35" customWidth="1"/>
    <col min="14595" max="14595" width="18.375" style="35" customWidth="1"/>
    <col min="14596" max="14596" width="28.875" style="35" customWidth="1"/>
    <col min="14597" max="14597" width="9.5" style="35" customWidth="1"/>
    <col min="14598" max="14598" width="12.625" style="35" bestFit="1" customWidth="1"/>
    <col min="14599" max="14848" width="9" style="35"/>
    <col min="14849" max="14849" width="13.125" style="35" customWidth="1"/>
    <col min="14850" max="14850" width="22.875" style="35" customWidth="1"/>
    <col min="14851" max="14851" width="18.375" style="35" customWidth="1"/>
    <col min="14852" max="14852" width="28.875" style="35" customWidth="1"/>
    <col min="14853" max="14853" width="9.5" style="35" customWidth="1"/>
    <col min="14854" max="14854" width="12.625" style="35" bestFit="1" customWidth="1"/>
    <col min="14855" max="15104" width="9" style="35"/>
    <col min="15105" max="15105" width="13.125" style="35" customWidth="1"/>
    <col min="15106" max="15106" width="22.875" style="35" customWidth="1"/>
    <col min="15107" max="15107" width="18.375" style="35" customWidth="1"/>
    <col min="15108" max="15108" width="28.875" style="35" customWidth="1"/>
    <col min="15109" max="15109" width="9.5" style="35" customWidth="1"/>
    <col min="15110" max="15110" width="12.625" style="35" bestFit="1" customWidth="1"/>
    <col min="15111" max="15360" width="9" style="35"/>
    <col min="15361" max="15361" width="13.125" style="35" customWidth="1"/>
    <col min="15362" max="15362" width="22.875" style="35" customWidth="1"/>
    <col min="15363" max="15363" width="18.375" style="35" customWidth="1"/>
    <col min="15364" max="15364" width="28.875" style="35" customWidth="1"/>
    <col min="15365" max="15365" width="9.5" style="35" customWidth="1"/>
    <col min="15366" max="15366" width="12.625" style="35" bestFit="1" customWidth="1"/>
    <col min="15367" max="15616" width="9" style="35"/>
    <col min="15617" max="15617" width="13.125" style="35" customWidth="1"/>
    <col min="15618" max="15618" width="22.875" style="35" customWidth="1"/>
    <col min="15619" max="15619" width="18.375" style="35" customWidth="1"/>
    <col min="15620" max="15620" width="28.875" style="35" customWidth="1"/>
    <col min="15621" max="15621" width="9.5" style="35" customWidth="1"/>
    <col min="15622" max="15622" width="12.625" style="35" bestFit="1" customWidth="1"/>
    <col min="15623" max="15872" width="9" style="35"/>
    <col min="15873" max="15873" width="13.125" style="35" customWidth="1"/>
    <col min="15874" max="15874" width="22.875" style="35" customWidth="1"/>
    <col min="15875" max="15875" width="18.375" style="35" customWidth="1"/>
    <col min="15876" max="15876" width="28.875" style="35" customWidth="1"/>
    <col min="15877" max="15877" width="9.5" style="35" customWidth="1"/>
    <col min="15878" max="15878" width="12.625" style="35" bestFit="1" customWidth="1"/>
    <col min="15879" max="16128" width="9" style="35"/>
    <col min="16129" max="16129" width="13.125" style="35" customWidth="1"/>
    <col min="16130" max="16130" width="22.875" style="35" customWidth="1"/>
    <col min="16131" max="16131" width="18.375" style="35" customWidth="1"/>
    <col min="16132" max="16132" width="28.875" style="35" customWidth="1"/>
    <col min="16133" max="16133" width="9.5" style="35" customWidth="1"/>
    <col min="16134" max="16134" width="12.625" style="35" bestFit="1" customWidth="1"/>
    <col min="16135" max="16384" width="9" style="35"/>
  </cols>
  <sheetData>
    <row r="1" spans="1:6" ht="24">
      <c r="A1" s="724" t="s">
        <v>255</v>
      </c>
      <c r="B1" s="724"/>
      <c r="C1" s="724"/>
      <c r="D1" s="724"/>
      <c r="E1" s="724"/>
    </row>
    <row r="2" spans="1:6" s="41" customFormat="1" ht="24.75" customHeight="1" thickBot="1">
      <c r="A2" s="188" t="s">
        <v>244</v>
      </c>
      <c r="B2" s="36"/>
      <c r="C2" s="37"/>
      <c r="D2" s="38"/>
      <c r="E2" s="39" t="s">
        <v>10</v>
      </c>
      <c r="F2" s="40"/>
    </row>
    <row r="3" spans="1:6" s="47" customFormat="1" ht="20.25" customHeight="1" thickBot="1">
      <c r="A3" s="42" t="s">
        <v>67</v>
      </c>
      <c r="B3" s="43" t="s">
        <v>60</v>
      </c>
      <c r="C3" s="44" t="s">
        <v>11</v>
      </c>
      <c r="D3" s="43" t="s">
        <v>25</v>
      </c>
      <c r="E3" s="45" t="s">
        <v>48</v>
      </c>
      <c r="F3" s="46"/>
    </row>
    <row r="4" spans="1:6" s="41" customFormat="1" ht="18.75" customHeight="1">
      <c r="A4" s="725" t="s">
        <v>33</v>
      </c>
      <c r="B4" s="48" t="s">
        <v>192</v>
      </c>
      <c r="C4" s="49">
        <v>2391950</v>
      </c>
      <c r="D4" s="50" t="s">
        <v>193</v>
      </c>
      <c r="E4" s="51"/>
      <c r="F4" s="40"/>
    </row>
    <row r="5" spans="1:6" s="41" customFormat="1" ht="18.75" customHeight="1">
      <c r="A5" s="726"/>
      <c r="B5" s="348" t="s">
        <v>276</v>
      </c>
      <c r="C5" s="349">
        <v>280000</v>
      </c>
      <c r="D5" s="350" t="s">
        <v>277</v>
      </c>
      <c r="E5" s="351"/>
      <c r="F5" s="40"/>
    </row>
    <row r="6" spans="1:6" s="41" customFormat="1" ht="18.75" customHeight="1">
      <c r="A6" s="726"/>
      <c r="B6" s="52" t="s">
        <v>217</v>
      </c>
      <c r="C6" s="53">
        <v>16947600</v>
      </c>
      <c r="D6" s="54" t="s">
        <v>251</v>
      </c>
      <c r="E6" s="55"/>
      <c r="F6" s="40"/>
    </row>
    <row r="7" spans="1:6" s="41" customFormat="1" ht="18.75" customHeight="1">
      <c r="A7" s="726"/>
      <c r="B7" s="52" t="s">
        <v>108</v>
      </c>
      <c r="C7" s="53">
        <v>200000</v>
      </c>
      <c r="D7" s="54" t="s">
        <v>252</v>
      </c>
      <c r="E7" s="55"/>
      <c r="F7" s="40"/>
    </row>
    <row r="8" spans="1:6" s="41" customFormat="1" ht="18.75" customHeight="1">
      <c r="A8" s="726"/>
      <c r="B8" s="52" t="s">
        <v>117</v>
      </c>
      <c r="C8" s="53">
        <v>1314380</v>
      </c>
      <c r="D8" s="54" t="s">
        <v>253</v>
      </c>
      <c r="E8" s="55"/>
      <c r="F8" s="40"/>
    </row>
    <row r="9" spans="1:6" s="41" customFormat="1" ht="18.75" customHeight="1" thickBot="1">
      <c r="A9" s="726"/>
      <c r="B9" s="52" t="s">
        <v>218</v>
      </c>
      <c r="C9" s="53">
        <v>10637578</v>
      </c>
      <c r="D9" s="54" t="s">
        <v>254</v>
      </c>
      <c r="E9" s="55"/>
      <c r="F9" s="40"/>
    </row>
    <row r="10" spans="1:6" s="47" customFormat="1" ht="18.75" customHeight="1" thickBot="1">
      <c r="A10" s="727" t="s">
        <v>30</v>
      </c>
      <c r="B10" s="728"/>
      <c r="C10" s="56">
        <f>SUM(C4:C9)</f>
        <v>31771508</v>
      </c>
      <c r="D10" s="57"/>
      <c r="E10" s="58"/>
      <c r="F10" s="46"/>
    </row>
    <row r="11" spans="1:6" s="41" customFormat="1" ht="21.75" customHeight="1">
      <c r="B11" s="59"/>
      <c r="C11" s="40"/>
      <c r="D11" s="38"/>
      <c r="F11" s="40"/>
    </row>
    <row r="12" spans="1:6" s="41" customFormat="1" ht="13.5">
      <c r="B12" s="59"/>
      <c r="C12" s="40"/>
      <c r="D12" s="38"/>
      <c r="F12" s="40"/>
    </row>
    <row r="13" spans="1:6" s="41" customFormat="1" ht="13.5">
      <c r="B13" s="59"/>
      <c r="C13" s="40"/>
      <c r="D13" s="38"/>
      <c r="F13" s="40"/>
    </row>
    <row r="14" spans="1:6" s="41" customFormat="1" ht="13.5">
      <c r="B14" s="59"/>
      <c r="C14" s="40"/>
      <c r="D14" s="38"/>
      <c r="F14" s="40"/>
    </row>
    <row r="15" spans="1:6" s="41" customFormat="1" ht="13.5">
      <c r="B15" s="59"/>
      <c r="C15" s="40"/>
      <c r="D15" s="38"/>
      <c r="F15" s="40"/>
    </row>
    <row r="16" spans="1:6" s="41" customFormat="1" ht="13.5">
      <c r="B16" s="59"/>
      <c r="C16" s="40"/>
      <c r="D16" s="38"/>
      <c r="F16" s="40"/>
    </row>
    <row r="17" spans="1:6" s="41" customFormat="1" ht="13.5">
      <c r="B17" s="59"/>
      <c r="C17" s="40"/>
      <c r="D17" s="38"/>
      <c r="F17" s="40"/>
    </row>
    <row r="18" spans="1:6" s="41" customFormat="1" ht="13.5">
      <c r="B18" s="59"/>
      <c r="C18" s="40"/>
      <c r="D18" s="38"/>
      <c r="F18" s="40"/>
    </row>
    <row r="19" spans="1:6" s="41" customFormat="1" ht="13.5">
      <c r="B19" s="59"/>
      <c r="C19" s="40"/>
      <c r="D19" s="38"/>
      <c r="F19" s="40"/>
    </row>
    <row r="20" spans="1:6" s="41" customFormat="1" ht="13.5">
      <c r="B20" s="59"/>
      <c r="C20" s="40"/>
      <c r="D20" s="38"/>
      <c r="F20" s="40"/>
    </row>
    <row r="21" spans="1:6" s="41" customFormat="1" ht="13.5">
      <c r="B21" s="59"/>
      <c r="C21" s="40"/>
      <c r="D21" s="38"/>
      <c r="F21" s="40"/>
    </row>
    <row r="22" spans="1:6" s="41" customFormat="1" ht="13.5">
      <c r="B22" s="59"/>
      <c r="C22" s="40"/>
      <c r="D22" s="38"/>
      <c r="F22" s="40"/>
    </row>
    <row r="23" spans="1:6" s="41" customFormat="1" ht="13.5">
      <c r="B23" s="59"/>
      <c r="C23" s="40"/>
      <c r="D23" s="38"/>
      <c r="F23" s="40"/>
    </row>
    <row r="24" spans="1:6" s="41" customFormat="1" ht="13.5">
      <c r="B24" s="59"/>
      <c r="C24" s="40"/>
      <c r="D24" s="38"/>
      <c r="F24" s="40"/>
    </row>
    <row r="25" spans="1:6" s="41" customFormat="1" ht="13.5">
      <c r="B25" s="59"/>
      <c r="C25" s="40"/>
      <c r="D25" s="38"/>
      <c r="F25" s="40"/>
    </row>
    <row r="26" spans="1:6" s="41" customFormat="1" ht="13.5">
      <c r="B26" s="59"/>
      <c r="C26" s="40"/>
      <c r="D26" s="38"/>
      <c r="F26" s="40"/>
    </row>
    <row r="27" spans="1:6" s="41" customFormat="1">
      <c r="A27" s="35"/>
      <c r="B27" s="60"/>
      <c r="C27" s="34"/>
      <c r="D27" s="61"/>
      <c r="E27" s="35"/>
      <c r="F27" s="40"/>
    </row>
  </sheetData>
  <sheetProtection password="CE7B" sheet="1" objects="1" scenarios="1"/>
  <mergeCells count="3">
    <mergeCell ref="A1:E1"/>
    <mergeCell ref="A4:A9"/>
    <mergeCell ref="A10:B10"/>
  </mergeCells>
  <phoneticPr fontId="16" type="noConversion"/>
  <pageMargins left="0.40986111760139465" right="0.38972222805023193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29"/>
  <sheetViews>
    <sheetView tabSelected="1" zoomScale="115" zoomScaleNormal="115" workbookViewId="0">
      <selection activeCell="D3" sqref="D3"/>
    </sheetView>
  </sheetViews>
  <sheetFormatPr defaultRowHeight="16.5"/>
  <cols>
    <col min="1" max="1" width="11.375" style="35" customWidth="1"/>
    <col min="2" max="2" width="23.625" style="60" customWidth="1"/>
    <col min="3" max="3" width="16.5" style="34" customWidth="1"/>
    <col min="4" max="4" width="40" style="61" customWidth="1"/>
    <col min="5" max="5" width="9.5" style="35" customWidth="1"/>
    <col min="6" max="240" width="9" style="35"/>
    <col min="241" max="241" width="13.125" style="35" customWidth="1"/>
    <col min="242" max="242" width="22.875" style="35" customWidth="1"/>
    <col min="243" max="243" width="18.375" style="35" customWidth="1"/>
    <col min="244" max="244" width="28.875" style="35" customWidth="1"/>
    <col min="245" max="245" width="9.5" style="35" customWidth="1"/>
    <col min="246" max="246" width="12.625" style="35" bestFit="1" customWidth="1"/>
    <col min="247" max="496" width="9" style="35"/>
    <col min="497" max="497" width="13.125" style="35" customWidth="1"/>
    <col min="498" max="498" width="22.875" style="35" customWidth="1"/>
    <col min="499" max="499" width="18.375" style="35" customWidth="1"/>
    <col min="500" max="500" width="28.875" style="35" customWidth="1"/>
    <col min="501" max="501" width="9.5" style="35" customWidth="1"/>
    <col min="502" max="502" width="12.625" style="35" bestFit="1" customWidth="1"/>
    <col min="503" max="752" width="9" style="35"/>
    <col min="753" max="753" width="13.125" style="35" customWidth="1"/>
    <col min="754" max="754" width="22.875" style="35" customWidth="1"/>
    <col min="755" max="755" width="18.375" style="35" customWidth="1"/>
    <col min="756" max="756" width="28.875" style="35" customWidth="1"/>
    <col min="757" max="757" width="9.5" style="35" customWidth="1"/>
    <col min="758" max="758" width="12.625" style="35" bestFit="1" customWidth="1"/>
    <col min="759" max="1008" width="9" style="35"/>
    <col min="1009" max="1009" width="13.125" style="35" customWidth="1"/>
    <col min="1010" max="1010" width="22.875" style="35" customWidth="1"/>
    <col min="1011" max="1011" width="18.375" style="35" customWidth="1"/>
    <col min="1012" max="1012" width="28.875" style="35" customWidth="1"/>
    <col min="1013" max="1013" width="9.5" style="35" customWidth="1"/>
    <col min="1014" max="1014" width="12.625" style="35" bestFit="1" customWidth="1"/>
    <col min="1015" max="1264" width="9" style="35"/>
    <col min="1265" max="1265" width="13.125" style="35" customWidth="1"/>
    <col min="1266" max="1266" width="22.875" style="35" customWidth="1"/>
    <col min="1267" max="1267" width="18.375" style="35" customWidth="1"/>
    <col min="1268" max="1268" width="28.875" style="35" customWidth="1"/>
    <col min="1269" max="1269" width="9.5" style="35" customWidth="1"/>
    <col min="1270" max="1270" width="12.625" style="35" bestFit="1" customWidth="1"/>
    <col min="1271" max="1520" width="9" style="35"/>
    <col min="1521" max="1521" width="13.125" style="35" customWidth="1"/>
    <col min="1522" max="1522" width="22.875" style="35" customWidth="1"/>
    <col min="1523" max="1523" width="18.375" style="35" customWidth="1"/>
    <col min="1524" max="1524" width="28.875" style="35" customWidth="1"/>
    <col min="1525" max="1525" width="9.5" style="35" customWidth="1"/>
    <col min="1526" max="1526" width="12.625" style="35" bestFit="1" customWidth="1"/>
    <col min="1527" max="1776" width="9" style="35"/>
    <col min="1777" max="1777" width="13.125" style="35" customWidth="1"/>
    <col min="1778" max="1778" width="22.875" style="35" customWidth="1"/>
    <col min="1779" max="1779" width="18.375" style="35" customWidth="1"/>
    <col min="1780" max="1780" width="28.875" style="35" customWidth="1"/>
    <col min="1781" max="1781" width="9.5" style="35" customWidth="1"/>
    <col min="1782" max="1782" width="12.625" style="35" bestFit="1" customWidth="1"/>
    <col min="1783" max="2032" width="9" style="35"/>
    <col min="2033" max="2033" width="13.125" style="35" customWidth="1"/>
    <col min="2034" max="2034" width="22.875" style="35" customWidth="1"/>
    <col min="2035" max="2035" width="18.375" style="35" customWidth="1"/>
    <col min="2036" max="2036" width="28.875" style="35" customWidth="1"/>
    <col min="2037" max="2037" width="9.5" style="35" customWidth="1"/>
    <col min="2038" max="2038" width="12.625" style="35" bestFit="1" customWidth="1"/>
    <col min="2039" max="2288" width="9" style="35"/>
    <col min="2289" max="2289" width="13.125" style="35" customWidth="1"/>
    <col min="2290" max="2290" width="22.875" style="35" customWidth="1"/>
    <col min="2291" max="2291" width="18.375" style="35" customWidth="1"/>
    <col min="2292" max="2292" width="28.875" style="35" customWidth="1"/>
    <col min="2293" max="2293" width="9.5" style="35" customWidth="1"/>
    <col min="2294" max="2294" width="12.625" style="35" bestFit="1" customWidth="1"/>
    <col min="2295" max="2544" width="9" style="35"/>
    <col min="2545" max="2545" width="13.125" style="35" customWidth="1"/>
    <col min="2546" max="2546" width="22.875" style="35" customWidth="1"/>
    <col min="2547" max="2547" width="18.375" style="35" customWidth="1"/>
    <col min="2548" max="2548" width="28.875" style="35" customWidth="1"/>
    <col min="2549" max="2549" width="9.5" style="35" customWidth="1"/>
    <col min="2550" max="2550" width="12.625" style="35" bestFit="1" customWidth="1"/>
    <col min="2551" max="2800" width="9" style="35"/>
    <col min="2801" max="2801" width="13.125" style="35" customWidth="1"/>
    <col min="2802" max="2802" width="22.875" style="35" customWidth="1"/>
    <col min="2803" max="2803" width="18.375" style="35" customWidth="1"/>
    <col min="2804" max="2804" width="28.875" style="35" customWidth="1"/>
    <col min="2805" max="2805" width="9.5" style="35" customWidth="1"/>
    <col min="2806" max="2806" width="12.625" style="35" bestFit="1" customWidth="1"/>
    <col min="2807" max="3056" width="9" style="35"/>
    <col min="3057" max="3057" width="13.125" style="35" customWidth="1"/>
    <col min="3058" max="3058" width="22.875" style="35" customWidth="1"/>
    <col min="3059" max="3059" width="18.375" style="35" customWidth="1"/>
    <col min="3060" max="3060" width="28.875" style="35" customWidth="1"/>
    <col min="3061" max="3061" width="9.5" style="35" customWidth="1"/>
    <col min="3062" max="3062" width="12.625" style="35" bestFit="1" customWidth="1"/>
    <col min="3063" max="3312" width="9" style="35"/>
    <col min="3313" max="3313" width="13.125" style="35" customWidth="1"/>
    <col min="3314" max="3314" width="22.875" style="35" customWidth="1"/>
    <col min="3315" max="3315" width="18.375" style="35" customWidth="1"/>
    <col min="3316" max="3316" width="28.875" style="35" customWidth="1"/>
    <col min="3317" max="3317" width="9.5" style="35" customWidth="1"/>
    <col min="3318" max="3318" width="12.625" style="35" bestFit="1" customWidth="1"/>
    <col min="3319" max="3568" width="9" style="35"/>
    <col min="3569" max="3569" width="13.125" style="35" customWidth="1"/>
    <col min="3570" max="3570" width="22.875" style="35" customWidth="1"/>
    <col min="3571" max="3571" width="18.375" style="35" customWidth="1"/>
    <col min="3572" max="3572" width="28.875" style="35" customWidth="1"/>
    <col min="3573" max="3573" width="9.5" style="35" customWidth="1"/>
    <col min="3574" max="3574" width="12.625" style="35" bestFit="1" customWidth="1"/>
    <col min="3575" max="3824" width="9" style="35"/>
    <col min="3825" max="3825" width="13.125" style="35" customWidth="1"/>
    <col min="3826" max="3826" width="22.875" style="35" customWidth="1"/>
    <col min="3827" max="3827" width="18.375" style="35" customWidth="1"/>
    <col min="3828" max="3828" width="28.875" style="35" customWidth="1"/>
    <col min="3829" max="3829" width="9.5" style="35" customWidth="1"/>
    <col min="3830" max="3830" width="12.625" style="35" bestFit="1" customWidth="1"/>
    <col min="3831" max="4080" width="9" style="35"/>
    <col min="4081" max="4081" width="13.125" style="35" customWidth="1"/>
    <col min="4082" max="4082" width="22.875" style="35" customWidth="1"/>
    <col min="4083" max="4083" width="18.375" style="35" customWidth="1"/>
    <col min="4084" max="4084" width="28.875" style="35" customWidth="1"/>
    <col min="4085" max="4085" width="9.5" style="35" customWidth="1"/>
    <col min="4086" max="4086" width="12.625" style="35" bestFit="1" customWidth="1"/>
    <col min="4087" max="4336" width="9" style="35"/>
    <col min="4337" max="4337" width="13.125" style="35" customWidth="1"/>
    <col min="4338" max="4338" width="22.875" style="35" customWidth="1"/>
    <col min="4339" max="4339" width="18.375" style="35" customWidth="1"/>
    <col min="4340" max="4340" width="28.875" style="35" customWidth="1"/>
    <col min="4341" max="4341" width="9.5" style="35" customWidth="1"/>
    <col min="4342" max="4342" width="12.625" style="35" bestFit="1" customWidth="1"/>
    <col min="4343" max="4592" width="9" style="35"/>
    <col min="4593" max="4593" width="13.125" style="35" customWidth="1"/>
    <col min="4594" max="4594" width="22.875" style="35" customWidth="1"/>
    <col min="4595" max="4595" width="18.375" style="35" customWidth="1"/>
    <col min="4596" max="4596" width="28.875" style="35" customWidth="1"/>
    <col min="4597" max="4597" width="9.5" style="35" customWidth="1"/>
    <col min="4598" max="4598" width="12.625" style="35" bestFit="1" customWidth="1"/>
    <col min="4599" max="4848" width="9" style="35"/>
    <col min="4849" max="4849" width="13.125" style="35" customWidth="1"/>
    <col min="4850" max="4850" width="22.875" style="35" customWidth="1"/>
    <col min="4851" max="4851" width="18.375" style="35" customWidth="1"/>
    <col min="4852" max="4852" width="28.875" style="35" customWidth="1"/>
    <col min="4853" max="4853" width="9.5" style="35" customWidth="1"/>
    <col min="4854" max="4854" width="12.625" style="35" bestFit="1" customWidth="1"/>
    <col min="4855" max="5104" width="9" style="35"/>
    <col min="5105" max="5105" width="13.125" style="35" customWidth="1"/>
    <col min="5106" max="5106" width="22.875" style="35" customWidth="1"/>
    <col min="5107" max="5107" width="18.375" style="35" customWidth="1"/>
    <col min="5108" max="5108" width="28.875" style="35" customWidth="1"/>
    <col min="5109" max="5109" width="9.5" style="35" customWidth="1"/>
    <col min="5110" max="5110" width="12.625" style="35" bestFit="1" customWidth="1"/>
    <col min="5111" max="5360" width="9" style="35"/>
    <col min="5361" max="5361" width="13.125" style="35" customWidth="1"/>
    <col min="5362" max="5362" width="22.875" style="35" customWidth="1"/>
    <col min="5363" max="5363" width="18.375" style="35" customWidth="1"/>
    <col min="5364" max="5364" width="28.875" style="35" customWidth="1"/>
    <col min="5365" max="5365" width="9.5" style="35" customWidth="1"/>
    <col min="5366" max="5366" width="12.625" style="35" bestFit="1" customWidth="1"/>
    <col min="5367" max="5616" width="9" style="35"/>
    <col min="5617" max="5617" width="13.125" style="35" customWidth="1"/>
    <col min="5618" max="5618" width="22.875" style="35" customWidth="1"/>
    <col min="5619" max="5619" width="18.375" style="35" customWidth="1"/>
    <col min="5620" max="5620" width="28.875" style="35" customWidth="1"/>
    <col min="5621" max="5621" width="9.5" style="35" customWidth="1"/>
    <col min="5622" max="5622" width="12.625" style="35" bestFit="1" customWidth="1"/>
    <col min="5623" max="5872" width="9" style="35"/>
    <col min="5873" max="5873" width="13.125" style="35" customWidth="1"/>
    <col min="5874" max="5874" width="22.875" style="35" customWidth="1"/>
    <col min="5875" max="5875" width="18.375" style="35" customWidth="1"/>
    <col min="5876" max="5876" width="28.875" style="35" customWidth="1"/>
    <col min="5877" max="5877" width="9.5" style="35" customWidth="1"/>
    <col min="5878" max="5878" width="12.625" style="35" bestFit="1" customWidth="1"/>
    <col min="5879" max="6128" width="9" style="35"/>
    <col min="6129" max="6129" width="13.125" style="35" customWidth="1"/>
    <col min="6130" max="6130" width="22.875" style="35" customWidth="1"/>
    <col min="6131" max="6131" width="18.375" style="35" customWidth="1"/>
    <col min="6132" max="6132" width="28.875" style="35" customWidth="1"/>
    <col min="6133" max="6133" width="9.5" style="35" customWidth="1"/>
    <col min="6134" max="6134" width="12.625" style="35" bestFit="1" customWidth="1"/>
    <col min="6135" max="6384" width="9" style="35"/>
    <col min="6385" max="6385" width="13.125" style="35" customWidth="1"/>
    <col min="6386" max="6386" width="22.875" style="35" customWidth="1"/>
    <col min="6387" max="6387" width="18.375" style="35" customWidth="1"/>
    <col min="6388" max="6388" width="28.875" style="35" customWidth="1"/>
    <col min="6389" max="6389" width="9.5" style="35" customWidth="1"/>
    <col min="6390" max="6390" width="12.625" style="35" bestFit="1" customWidth="1"/>
    <col min="6391" max="6640" width="9" style="35"/>
    <col min="6641" max="6641" width="13.125" style="35" customWidth="1"/>
    <col min="6642" max="6642" width="22.875" style="35" customWidth="1"/>
    <col min="6643" max="6643" width="18.375" style="35" customWidth="1"/>
    <col min="6644" max="6644" width="28.875" style="35" customWidth="1"/>
    <col min="6645" max="6645" width="9.5" style="35" customWidth="1"/>
    <col min="6646" max="6646" width="12.625" style="35" bestFit="1" customWidth="1"/>
    <col min="6647" max="6896" width="9" style="35"/>
    <col min="6897" max="6897" width="13.125" style="35" customWidth="1"/>
    <col min="6898" max="6898" width="22.875" style="35" customWidth="1"/>
    <col min="6899" max="6899" width="18.375" style="35" customWidth="1"/>
    <col min="6900" max="6900" width="28.875" style="35" customWidth="1"/>
    <col min="6901" max="6901" width="9.5" style="35" customWidth="1"/>
    <col min="6902" max="6902" width="12.625" style="35" bestFit="1" customWidth="1"/>
    <col min="6903" max="7152" width="9" style="35"/>
    <col min="7153" max="7153" width="13.125" style="35" customWidth="1"/>
    <col min="7154" max="7154" width="22.875" style="35" customWidth="1"/>
    <col min="7155" max="7155" width="18.375" style="35" customWidth="1"/>
    <col min="7156" max="7156" width="28.875" style="35" customWidth="1"/>
    <col min="7157" max="7157" width="9.5" style="35" customWidth="1"/>
    <col min="7158" max="7158" width="12.625" style="35" bestFit="1" customWidth="1"/>
    <col min="7159" max="7408" width="9" style="35"/>
    <col min="7409" max="7409" width="13.125" style="35" customWidth="1"/>
    <col min="7410" max="7410" width="22.875" style="35" customWidth="1"/>
    <col min="7411" max="7411" width="18.375" style="35" customWidth="1"/>
    <col min="7412" max="7412" width="28.875" style="35" customWidth="1"/>
    <col min="7413" max="7413" width="9.5" style="35" customWidth="1"/>
    <col min="7414" max="7414" width="12.625" style="35" bestFit="1" customWidth="1"/>
    <col min="7415" max="7664" width="9" style="35"/>
    <col min="7665" max="7665" width="13.125" style="35" customWidth="1"/>
    <col min="7666" max="7666" width="22.875" style="35" customWidth="1"/>
    <col min="7667" max="7667" width="18.375" style="35" customWidth="1"/>
    <col min="7668" max="7668" width="28.875" style="35" customWidth="1"/>
    <col min="7669" max="7669" width="9.5" style="35" customWidth="1"/>
    <col min="7670" max="7670" width="12.625" style="35" bestFit="1" customWidth="1"/>
    <col min="7671" max="7920" width="9" style="35"/>
    <col min="7921" max="7921" width="13.125" style="35" customWidth="1"/>
    <col min="7922" max="7922" width="22.875" style="35" customWidth="1"/>
    <col min="7923" max="7923" width="18.375" style="35" customWidth="1"/>
    <col min="7924" max="7924" width="28.875" style="35" customWidth="1"/>
    <col min="7925" max="7925" width="9.5" style="35" customWidth="1"/>
    <col min="7926" max="7926" width="12.625" style="35" bestFit="1" customWidth="1"/>
    <col min="7927" max="8176" width="9" style="35"/>
    <col min="8177" max="8177" width="13.125" style="35" customWidth="1"/>
    <col min="8178" max="8178" width="22.875" style="35" customWidth="1"/>
    <col min="8179" max="8179" width="18.375" style="35" customWidth="1"/>
    <col min="8180" max="8180" width="28.875" style="35" customWidth="1"/>
    <col min="8181" max="8181" width="9.5" style="35" customWidth="1"/>
    <col min="8182" max="8182" width="12.625" style="35" bestFit="1" customWidth="1"/>
    <col min="8183" max="8432" width="9" style="35"/>
    <col min="8433" max="8433" width="13.125" style="35" customWidth="1"/>
    <col min="8434" max="8434" width="22.875" style="35" customWidth="1"/>
    <col min="8435" max="8435" width="18.375" style="35" customWidth="1"/>
    <col min="8436" max="8436" width="28.875" style="35" customWidth="1"/>
    <col min="8437" max="8437" width="9.5" style="35" customWidth="1"/>
    <col min="8438" max="8438" width="12.625" style="35" bestFit="1" customWidth="1"/>
    <col min="8439" max="8688" width="9" style="35"/>
    <col min="8689" max="8689" width="13.125" style="35" customWidth="1"/>
    <col min="8690" max="8690" width="22.875" style="35" customWidth="1"/>
    <col min="8691" max="8691" width="18.375" style="35" customWidth="1"/>
    <col min="8692" max="8692" width="28.875" style="35" customWidth="1"/>
    <col min="8693" max="8693" width="9.5" style="35" customWidth="1"/>
    <col min="8694" max="8694" width="12.625" style="35" bestFit="1" customWidth="1"/>
    <col min="8695" max="8944" width="9" style="35"/>
    <col min="8945" max="8945" width="13.125" style="35" customWidth="1"/>
    <col min="8946" max="8946" width="22.875" style="35" customWidth="1"/>
    <col min="8947" max="8947" width="18.375" style="35" customWidth="1"/>
    <col min="8948" max="8948" width="28.875" style="35" customWidth="1"/>
    <col min="8949" max="8949" width="9.5" style="35" customWidth="1"/>
    <col min="8950" max="8950" width="12.625" style="35" bestFit="1" customWidth="1"/>
    <col min="8951" max="9200" width="9" style="35"/>
    <col min="9201" max="9201" width="13.125" style="35" customWidth="1"/>
    <col min="9202" max="9202" width="22.875" style="35" customWidth="1"/>
    <col min="9203" max="9203" width="18.375" style="35" customWidth="1"/>
    <col min="9204" max="9204" width="28.875" style="35" customWidth="1"/>
    <col min="9205" max="9205" width="9.5" style="35" customWidth="1"/>
    <col min="9206" max="9206" width="12.625" style="35" bestFit="1" customWidth="1"/>
    <col min="9207" max="9456" width="9" style="35"/>
    <col min="9457" max="9457" width="13.125" style="35" customWidth="1"/>
    <col min="9458" max="9458" width="22.875" style="35" customWidth="1"/>
    <col min="9459" max="9459" width="18.375" style="35" customWidth="1"/>
    <col min="9460" max="9460" width="28.875" style="35" customWidth="1"/>
    <col min="9461" max="9461" width="9.5" style="35" customWidth="1"/>
    <col min="9462" max="9462" width="12.625" style="35" bestFit="1" customWidth="1"/>
    <col min="9463" max="9712" width="9" style="35"/>
    <col min="9713" max="9713" width="13.125" style="35" customWidth="1"/>
    <col min="9714" max="9714" width="22.875" style="35" customWidth="1"/>
    <col min="9715" max="9715" width="18.375" style="35" customWidth="1"/>
    <col min="9716" max="9716" width="28.875" style="35" customWidth="1"/>
    <col min="9717" max="9717" width="9.5" style="35" customWidth="1"/>
    <col min="9718" max="9718" width="12.625" style="35" bestFit="1" customWidth="1"/>
    <col min="9719" max="9968" width="9" style="35"/>
    <col min="9969" max="9969" width="13.125" style="35" customWidth="1"/>
    <col min="9970" max="9970" width="22.875" style="35" customWidth="1"/>
    <col min="9971" max="9971" width="18.375" style="35" customWidth="1"/>
    <col min="9972" max="9972" width="28.875" style="35" customWidth="1"/>
    <col min="9973" max="9973" width="9.5" style="35" customWidth="1"/>
    <col min="9974" max="9974" width="12.625" style="35" bestFit="1" customWidth="1"/>
    <col min="9975" max="10224" width="9" style="35"/>
    <col min="10225" max="10225" width="13.125" style="35" customWidth="1"/>
    <col min="10226" max="10226" width="22.875" style="35" customWidth="1"/>
    <col min="10227" max="10227" width="18.375" style="35" customWidth="1"/>
    <col min="10228" max="10228" width="28.875" style="35" customWidth="1"/>
    <col min="10229" max="10229" width="9.5" style="35" customWidth="1"/>
    <col min="10230" max="10230" width="12.625" style="35" bestFit="1" customWidth="1"/>
    <col min="10231" max="10480" width="9" style="35"/>
    <col min="10481" max="10481" width="13.125" style="35" customWidth="1"/>
    <col min="10482" max="10482" width="22.875" style="35" customWidth="1"/>
    <col min="10483" max="10483" width="18.375" style="35" customWidth="1"/>
    <col min="10484" max="10484" width="28.875" style="35" customWidth="1"/>
    <col min="10485" max="10485" width="9.5" style="35" customWidth="1"/>
    <col min="10486" max="10486" width="12.625" style="35" bestFit="1" customWidth="1"/>
    <col min="10487" max="10736" width="9" style="35"/>
    <col min="10737" max="10737" width="13.125" style="35" customWidth="1"/>
    <col min="10738" max="10738" width="22.875" style="35" customWidth="1"/>
    <col min="10739" max="10739" width="18.375" style="35" customWidth="1"/>
    <col min="10740" max="10740" width="28.875" style="35" customWidth="1"/>
    <col min="10741" max="10741" width="9.5" style="35" customWidth="1"/>
    <col min="10742" max="10742" width="12.625" style="35" bestFit="1" customWidth="1"/>
    <col min="10743" max="10992" width="9" style="35"/>
    <col min="10993" max="10993" width="13.125" style="35" customWidth="1"/>
    <col min="10994" max="10994" width="22.875" style="35" customWidth="1"/>
    <col min="10995" max="10995" width="18.375" style="35" customWidth="1"/>
    <col min="10996" max="10996" width="28.875" style="35" customWidth="1"/>
    <col min="10997" max="10997" width="9.5" style="35" customWidth="1"/>
    <col min="10998" max="10998" width="12.625" style="35" bestFit="1" customWidth="1"/>
    <col min="10999" max="11248" width="9" style="35"/>
    <col min="11249" max="11249" width="13.125" style="35" customWidth="1"/>
    <col min="11250" max="11250" width="22.875" style="35" customWidth="1"/>
    <col min="11251" max="11251" width="18.375" style="35" customWidth="1"/>
    <col min="11252" max="11252" width="28.875" style="35" customWidth="1"/>
    <col min="11253" max="11253" width="9.5" style="35" customWidth="1"/>
    <col min="11254" max="11254" width="12.625" style="35" bestFit="1" customWidth="1"/>
    <col min="11255" max="11504" width="9" style="35"/>
    <col min="11505" max="11505" width="13.125" style="35" customWidth="1"/>
    <col min="11506" max="11506" width="22.875" style="35" customWidth="1"/>
    <col min="11507" max="11507" width="18.375" style="35" customWidth="1"/>
    <col min="11508" max="11508" width="28.875" style="35" customWidth="1"/>
    <col min="11509" max="11509" width="9.5" style="35" customWidth="1"/>
    <col min="11510" max="11510" width="12.625" style="35" bestFit="1" customWidth="1"/>
    <col min="11511" max="11760" width="9" style="35"/>
    <col min="11761" max="11761" width="13.125" style="35" customWidth="1"/>
    <col min="11762" max="11762" width="22.875" style="35" customWidth="1"/>
    <col min="11763" max="11763" width="18.375" style="35" customWidth="1"/>
    <col min="11764" max="11764" width="28.875" style="35" customWidth="1"/>
    <col min="11765" max="11765" width="9.5" style="35" customWidth="1"/>
    <col min="11766" max="11766" width="12.625" style="35" bestFit="1" customWidth="1"/>
    <col min="11767" max="12016" width="9" style="35"/>
    <col min="12017" max="12017" width="13.125" style="35" customWidth="1"/>
    <col min="12018" max="12018" width="22.875" style="35" customWidth="1"/>
    <col min="12019" max="12019" width="18.375" style="35" customWidth="1"/>
    <col min="12020" max="12020" width="28.875" style="35" customWidth="1"/>
    <col min="12021" max="12021" width="9.5" style="35" customWidth="1"/>
    <col min="12022" max="12022" width="12.625" style="35" bestFit="1" customWidth="1"/>
    <col min="12023" max="12272" width="9" style="35"/>
    <col min="12273" max="12273" width="13.125" style="35" customWidth="1"/>
    <col min="12274" max="12274" width="22.875" style="35" customWidth="1"/>
    <col min="12275" max="12275" width="18.375" style="35" customWidth="1"/>
    <col min="12276" max="12276" width="28.875" style="35" customWidth="1"/>
    <col min="12277" max="12277" width="9.5" style="35" customWidth="1"/>
    <col min="12278" max="12278" width="12.625" style="35" bestFit="1" customWidth="1"/>
    <col min="12279" max="12528" width="9" style="35"/>
    <col min="12529" max="12529" width="13.125" style="35" customWidth="1"/>
    <col min="12530" max="12530" width="22.875" style="35" customWidth="1"/>
    <col min="12531" max="12531" width="18.375" style="35" customWidth="1"/>
    <col min="12532" max="12532" width="28.875" style="35" customWidth="1"/>
    <col min="12533" max="12533" width="9.5" style="35" customWidth="1"/>
    <col min="12534" max="12534" width="12.625" style="35" bestFit="1" customWidth="1"/>
    <col min="12535" max="12784" width="9" style="35"/>
    <col min="12785" max="12785" width="13.125" style="35" customWidth="1"/>
    <col min="12786" max="12786" width="22.875" style="35" customWidth="1"/>
    <col min="12787" max="12787" width="18.375" style="35" customWidth="1"/>
    <col min="12788" max="12788" width="28.875" style="35" customWidth="1"/>
    <col min="12789" max="12789" width="9.5" style="35" customWidth="1"/>
    <col min="12790" max="12790" width="12.625" style="35" bestFit="1" customWidth="1"/>
    <col min="12791" max="13040" width="9" style="35"/>
    <col min="13041" max="13041" width="13.125" style="35" customWidth="1"/>
    <col min="13042" max="13042" width="22.875" style="35" customWidth="1"/>
    <col min="13043" max="13043" width="18.375" style="35" customWidth="1"/>
    <col min="13044" max="13044" width="28.875" style="35" customWidth="1"/>
    <col min="13045" max="13045" width="9.5" style="35" customWidth="1"/>
    <col min="13046" max="13046" width="12.625" style="35" bestFit="1" customWidth="1"/>
    <col min="13047" max="13296" width="9" style="35"/>
    <col min="13297" max="13297" width="13.125" style="35" customWidth="1"/>
    <col min="13298" max="13298" width="22.875" style="35" customWidth="1"/>
    <col min="13299" max="13299" width="18.375" style="35" customWidth="1"/>
    <col min="13300" max="13300" width="28.875" style="35" customWidth="1"/>
    <col min="13301" max="13301" width="9.5" style="35" customWidth="1"/>
    <col min="13302" max="13302" width="12.625" style="35" bestFit="1" customWidth="1"/>
    <col min="13303" max="13552" width="9" style="35"/>
    <col min="13553" max="13553" width="13.125" style="35" customWidth="1"/>
    <col min="13554" max="13554" width="22.875" style="35" customWidth="1"/>
    <col min="13555" max="13555" width="18.375" style="35" customWidth="1"/>
    <col min="13556" max="13556" width="28.875" style="35" customWidth="1"/>
    <col min="13557" max="13557" width="9.5" style="35" customWidth="1"/>
    <col min="13558" max="13558" width="12.625" style="35" bestFit="1" customWidth="1"/>
    <col min="13559" max="13808" width="9" style="35"/>
    <col min="13809" max="13809" width="13.125" style="35" customWidth="1"/>
    <col min="13810" max="13810" width="22.875" style="35" customWidth="1"/>
    <col min="13811" max="13811" width="18.375" style="35" customWidth="1"/>
    <col min="13812" max="13812" width="28.875" style="35" customWidth="1"/>
    <col min="13813" max="13813" width="9.5" style="35" customWidth="1"/>
    <col min="13814" max="13814" width="12.625" style="35" bestFit="1" customWidth="1"/>
    <col min="13815" max="14064" width="9" style="35"/>
    <col min="14065" max="14065" width="13.125" style="35" customWidth="1"/>
    <col min="14066" max="14066" width="22.875" style="35" customWidth="1"/>
    <col min="14067" max="14067" width="18.375" style="35" customWidth="1"/>
    <col min="14068" max="14068" width="28.875" style="35" customWidth="1"/>
    <col min="14069" max="14069" width="9.5" style="35" customWidth="1"/>
    <col min="14070" max="14070" width="12.625" style="35" bestFit="1" customWidth="1"/>
    <col min="14071" max="14320" width="9" style="35"/>
    <col min="14321" max="14321" width="13.125" style="35" customWidth="1"/>
    <col min="14322" max="14322" width="22.875" style="35" customWidth="1"/>
    <col min="14323" max="14323" width="18.375" style="35" customWidth="1"/>
    <col min="14324" max="14324" width="28.875" style="35" customWidth="1"/>
    <col min="14325" max="14325" width="9.5" style="35" customWidth="1"/>
    <col min="14326" max="14326" width="12.625" style="35" bestFit="1" customWidth="1"/>
    <col min="14327" max="14576" width="9" style="35"/>
    <col min="14577" max="14577" width="13.125" style="35" customWidth="1"/>
    <col min="14578" max="14578" width="22.875" style="35" customWidth="1"/>
    <col min="14579" max="14579" width="18.375" style="35" customWidth="1"/>
    <col min="14580" max="14580" width="28.875" style="35" customWidth="1"/>
    <col min="14581" max="14581" width="9.5" style="35" customWidth="1"/>
    <col min="14582" max="14582" width="12.625" style="35" bestFit="1" customWidth="1"/>
    <col min="14583" max="14832" width="9" style="35"/>
    <col min="14833" max="14833" width="13.125" style="35" customWidth="1"/>
    <col min="14834" max="14834" width="22.875" style="35" customWidth="1"/>
    <col min="14835" max="14835" width="18.375" style="35" customWidth="1"/>
    <col min="14836" max="14836" width="28.875" style="35" customWidth="1"/>
    <col min="14837" max="14837" width="9.5" style="35" customWidth="1"/>
    <col min="14838" max="14838" width="12.625" style="35" bestFit="1" customWidth="1"/>
    <col min="14839" max="15088" width="9" style="35"/>
    <col min="15089" max="15089" width="13.125" style="35" customWidth="1"/>
    <col min="15090" max="15090" width="22.875" style="35" customWidth="1"/>
    <col min="15091" max="15091" width="18.375" style="35" customWidth="1"/>
    <col min="15092" max="15092" width="28.875" style="35" customWidth="1"/>
    <col min="15093" max="15093" width="9.5" style="35" customWidth="1"/>
    <col min="15094" max="15094" width="12.625" style="35" bestFit="1" customWidth="1"/>
    <col min="15095" max="15344" width="9" style="35"/>
    <col min="15345" max="15345" width="13.125" style="35" customWidth="1"/>
    <col min="15346" max="15346" width="22.875" style="35" customWidth="1"/>
    <col min="15347" max="15347" width="18.375" style="35" customWidth="1"/>
    <col min="15348" max="15348" width="28.875" style="35" customWidth="1"/>
    <col min="15349" max="15349" width="9.5" style="35" customWidth="1"/>
    <col min="15350" max="15350" width="12.625" style="35" bestFit="1" customWidth="1"/>
    <col min="15351" max="15600" width="9" style="35"/>
    <col min="15601" max="15601" width="13.125" style="35" customWidth="1"/>
    <col min="15602" max="15602" width="22.875" style="35" customWidth="1"/>
    <col min="15603" max="15603" width="18.375" style="35" customWidth="1"/>
    <col min="15604" max="15604" width="28.875" style="35" customWidth="1"/>
    <col min="15605" max="15605" width="9.5" style="35" customWidth="1"/>
    <col min="15606" max="15606" width="12.625" style="35" bestFit="1" customWidth="1"/>
    <col min="15607" max="15856" width="9" style="35"/>
    <col min="15857" max="15857" width="13.125" style="35" customWidth="1"/>
    <col min="15858" max="15858" width="22.875" style="35" customWidth="1"/>
    <col min="15859" max="15859" width="18.375" style="35" customWidth="1"/>
    <col min="15860" max="15860" width="28.875" style="35" customWidth="1"/>
    <col min="15861" max="15861" width="9.5" style="35" customWidth="1"/>
    <col min="15862" max="15862" width="12.625" style="35" bestFit="1" customWidth="1"/>
    <col min="15863" max="16112" width="9" style="35"/>
    <col min="16113" max="16113" width="13.125" style="35" customWidth="1"/>
    <col min="16114" max="16114" width="22.875" style="35" customWidth="1"/>
    <col min="16115" max="16115" width="18.375" style="35" customWidth="1"/>
    <col min="16116" max="16116" width="28.875" style="35" customWidth="1"/>
    <col min="16117" max="16117" width="9.5" style="35" customWidth="1"/>
    <col min="16118" max="16118" width="12.625" style="35" bestFit="1" customWidth="1"/>
    <col min="16119" max="16384" width="9" style="35"/>
  </cols>
  <sheetData>
    <row r="1" spans="1:5" ht="24">
      <c r="A1" s="755" t="s">
        <v>464</v>
      </c>
      <c r="B1" s="755"/>
      <c r="C1" s="755"/>
      <c r="D1" s="755"/>
      <c r="E1" s="755"/>
    </row>
    <row r="2" spans="1:5" s="41" customFormat="1" ht="24.75" customHeight="1" thickBot="1">
      <c r="A2" s="188" t="s">
        <v>280</v>
      </c>
      <c r="B2" s="36"/>
      <c r="C2" s="37"/>
      <c r="D2" s="38"/>
      <c r="E2" s="39" t="s">
        <v>10</v>
      </c>
    </row>
    <row r="3" spans="1:5" s="47" customFormat="1" ht="20.25" customHeight="1" thickBot="1">
      <c r="A3" s="42" t="s">
        <v>67</v>
      </c>
      <c r="B3" s="43" t="s">
        <v>60</v>
      </c>
      <c r="C3" s="44" t="s">
        <v>11</v>
      </c>
      <c r="D3" s="43" t="s">
        <v>25</v>
      </c>
      <c r="E3" s="45" t="s">
        <v>48</v>
      </c>
    </row>
    <row r="4" spans="1:5" s="41" customFormat="1" ht="18.75" customHeight="1">
      <c r="A4" s="726" t="s">
        <v>495</v>
      </c>
      <c r="B4" s="52" t="s">
        <v>371</v>
      </c>
      <c r="C4" s="457">
        <v>19</v>
      </c>
      <c r="D4" s="385" t="s">
        <v>374</v>
      </c>
      <c r="E4" s="55"/>
    </row>
    <row r="5" spans="1:5" s="41" customFormat="1" ht="18.75" customHeight="1">
      <c r="A5" s="726"/>
      <c r="B5" s="52" t="s">
        <v>369</v>
      </c>
      <c r="C5" s="496">
        <f>529130</f>
        <v>529130</v>
      </c>
      <c r="D5" s="385" t="s">
        <v>372</v>
      </c>
      <c r="E5" s="55"/>
    </row>
    <row r="6" spans="1:5" s="41" customFormat="1" ht="18.75" customHeight="1">
      <c r="A6" s="726"/>
      <c r="B6" s="52" t="s">
        <v>370</v>
      </c>
      <c r="C6" s="497">
        <v>698251</v>
      </c>
      <c r="D6" s="385" t="s">
        <v>372</v>
      </c>
      <c r="E6" s="55"/>
    </row>
    <row r="7" spans="1:5" s="41" customFormat="1" ht="18.75" customHeight="1">
      <c r="A7" s="726"/>
      <c r="B7" s="52" t="s">
        <v>286</v>
      </c>
      <c r="C7" s="497">
        <v>456056</v>
      </c>
      <c r="D7" s="385" t="s">
        <v>372</v>
      </c>
      <c r="E7" s="55"/>
    </row>
    <row r="8" spans="1:5" s="41" customFormat="1" ht="18.75" customHeight="1">
      <c r="A8" s="726"/>
      <c r="B8" s="52" t="s">
        <v>287</v>
      </c>
      <c r="C8" s="383">
        <v>1383145</v>
      </c>
      <c r="D8" s="385" t="s">
        <v>372</v>
      </c>
      <c r="E8" s="55"/>
    </row>
    <row r="9" spans="1:5" s="41" customFormat="1" ht="18.75" customHeight="1">
      <c r="A9" s="726"/>
      <c r="B9" s="52" t="s">
        <v>308</v>
      </c>
      <c r="C9" s="384">
        <v>229734</v>
      </c>
      <c r="D9" s="385" t="s">
        <v>372</v>
      </c>
      <c r="E9" s="55"/>
    </row>
    <row r="10" spans="1:5" s="41" customFormat="1" ht="18.75" customHeight="1">
      <c r="A10" s="726"/>
      <c r="B10" s="52" t="s">
        <v>289</v>
      </c>
      <c r="C10" s="497">
        <v>75610</v>
      </c>
      <c r="D10" s="385" t="s">
        <v>372</v>
      </c>
      <c r="E10" s="55"/>
    </row>
    <row r="11" spans="1:5" s="41" customFormat="1" ht="18.75" customHeight="1" thickBot="1">
      <c r="A11" s="726"/>
      <c r="B11" s="52" t="s">
        <v>290</v>
      </c>
      <c r="C11" s="383">
        <v>992391</v>
      </c>
      <c r="D11" s="385" t="s">
        <v>373</v>
      </c>
      <c r="E11" s="55"/>
    </row>
    <row r="12" spans="1:5" s="47" customFormat="1" ht="18.75" customHeight="1" thickBot="1">
      <c r="A12" s="727" t="s">
        <v>30</v>
      </c>
      <c r="B12" s="728"/>
      <c r="C12" s="56">
        <f>SUM(C4:C11)</f>
        <v>4364336</v>
      </c>
      <c r="D12" s="57"/>
      <c r="E12" s="58"/>
    </row>
    <row r="13" spans="1:5" s="41" customFormat="1" ht="21.75" customHeight="1">
      <c r="B13" s="59"/>
      <c r="C13" s="40"/>
      <c r="D13" s="38"/>
    </row>
    <row r="14" spans="1:5" s="41" customFormat="1" ht="13.5">
      <c r="B14" s="59"/>
      <c r="C14" s="40"/>
      <c r="D14" s="38"/>
    </row>
    <row r="15" spans="1:5" s="41" customFormat="1" ht="13.5">
      <c r="B15" s="59"/>
      <c r="C15" s="40"/>
      <c r="D15" s="38"/>
    </row>
    <row r="16" spans="1:5" s="41" customFormat="1" ht="13.5">
      <c r="B16" s="59"/>
      <c r="C16" s="40"/>
      <c r="D16" s="38"/>
    </row>
    <row r="17" spans="1:5" s="41" customFormat="1" ht="13.5">
      <c r="B17" s="59"/>
      <c r="C17" s="40"/>
      <c r="D17" s="38"/>
    </row>
    <row r="18" spans="1:5" s="41" customFormat="1" ht="13.5">
      <c r="B18" s="59"/>
      <c r="C18" s="40"/>
      <c r="D18" s="38"/>
    </row>
    <row r="19" spans="1:5" s="41" customFormat="1" ht="13.5">
      <c r="B19" s="59"/>
      <c r="C19" s="40"/>
      <c r="D19" s="38"/>
    </row>
    <row r="20" spans="1:5" s="41" customFormat="1" ht="13.5">
      <c r="B20" s="59"/>
      <c r="C20" s="40"/>
      <c r="D20" s="38"/>
    </row>
    <row r="21" spans="1:5" s="41" customFormat="1" ht="13.5">
      <c r="B21" s="59"/>
      <c r="C21" s="40"/>
      <c r="D21" s="38"/>
    </row>
    <row r="22" spans="1:5" s="41" customFormat="1" ht="13.5">
      <c r="B22" s="59"/>
      <c r="C22" s="40"/>
      <c r="D22" s="38"/>
    </row>
    <row r="23" spans="1:5" s="41" customFormat="1" ht="13.5">
      <c r="B23" s="59"/>
      <c r="C23" s="40"/>
      <c r="D23" s="38"/>
    </row>
    <row r="24" spans="1:5" s="41" customFormat="1" ht="13.5">
      <c r="B24" s="59"/>
      <c r="C24" s="40"/>
      <c r="D24" s="38"/>
    </row>
    <row r="25" spans="1:5" s="41" customFormat="1" ht="13.5">
      <c r="B25" s="59"/>
      <c r="C25" s="40"/>
      <c r="D25" s="38"/>
    </row>
    <row r="26" spans="1:5" s="41" customFormat="1" ht="13.5">
      <c r="B26" s="59"/>
      <c r="C26" s="40"/>
      <c r="D26" s="38"/>
    </row>
    <row r="27" spans="1:5" s="41" customFormat="1" ht="13.5">
      <c r="B27" s="59"/>
      <c r="C27" s="40"/>
      <c r="D27" s="38"/>
    </row>
    <row r="28" spans="1:5" s="41" customFormat="1" ht="13.5">
      <c r="B28" s="59"/>
      <c r="C28" s="40"/>
      <c r="D28" s="38"/>
    </row>
    <row r="29" spans="1:5" s="41" customFormat="1">
      <c r="A29" s="35"/>
      <c r="B29" s="60"/>
      <c r="C29" s="34"/>
      <c r="D29" s="61"/>
      <c r="E29" s="35"/>
    </row>
  </sheetData>
  <sheetProtection password="CE7B" sheet="1" objects="1" scenarios="1"/>
  <mergeCells count="3">
    <mergeCell ref="A1:E1"/>
    <mergeCell ref="A4:A11"/>
    <mergeCell ref="A12:B12"/>
  </mergeCells>
  <phoneticPr fontId="16" type="noConversion"/>
  <pageMargins left="0.40986111760139465" right="0.38972222805023193" top="1" bottom="1" header="0.5" footer="0.5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zoomScaleNormal="100"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RowHeight="16.5"/>
  <cols>
    <col min="1" max="1" width="9" style="67"/>
    <col min="2" max="2" width="21.125" style="67" bestFit="1" customWidth="1"/>
    <col min="3" max="3" width="21.625" style="67" bestFit="1" customWidth="1"/>
    <col min="4" max="4" width="9" style="67"/>
    <col min="5" max="6" width="13.375" style="67" bestFit="1" customWidth="1"/>
    <col min="7" max="7" width="13.375" style="67" customWidth="1"/>
    <col min="8" max="8" width="11" style="67" bestFit="1" customWidth="1"/>
    <col min="9" max="9" width="13.375" style="67" bestFit="1" customWidth="1"/>
    <col min="10" max="10" width="12.125" style="67" bestFit="1" customWidth="1"/>
    <col min="11" max="11" width="13.625" style="67" bestFit="1" customWidth="1"/>
    <col min="12" max="12" width="11.75" style="67" bestFit="1" customWidth="1"/>
    <col min="13" max="16384" width="9" style="67"/>
  </cols>
  <sheetData>
    <row r="1" spans="1:9">
      <c r="A1" s="594" t="s">
        <v>89</v>
      </c>
      <c r="B1" s="594"/>
      <c r="C1" s="594"/>
      <c r="D1" s="594"/>
      <c r="E1" s="594"/>
      <c r="F1" s="594"/>
      <c r="G1" s="594"/>
      <c r="H1" s="594"/>
      <c r="I1" s="594"/>
    </row>
    <row r="2" spans="1:9">
      <c r="A2" s="594"/>
      <c r="B2" s="594"/>
      <c r="C2" s="594"/>
      <c r="D2" s="594"/>
      <c r="E2" s="594"/>
      <c r="F2" s="594"/>
      <c r="G2" s="594"/>
      <c r="H2" s="594"/>
      <c r="I2" s="594"/>
    </row>
    <row r="3" spans="1:9" ht="17.25" thickBot="1">
      <c r="A3" s="140" t="s">
        <v>90</v>
      </c>
      <c r="B3" s="140"/>
      <c r="C3" s="140"/>
      <c r="D3" s="140"/>
      <c r="E3" s="140"/>
      <c r="F3" s="140"/>
      <c r="G3" s="140"/>
      <c r="H3" s="140"/>
      <c r="I3" s="141" t="s">
        <v>10</v>
      </c>
    </row>
    <row r="4" spans="1:9">
      <c r="A4" s="798" t="s">
        <v>46</v>
      </c>
      <c r="B4" s="799"/>
      <c r="C4" s="800"/>
      <c r="D4" s="801" t="s">
        <v>53</v>
      </c>
      <c r="E4" s="692" t="s">
        <v>7</v>
      </c>
      <c r="F4" s="692" t="s">
        <v>17</v>
      </c>
      <c r="G4" s="692" t="s">
        <v>85</v>
      </c>
      <c r="H4" s="692" t="s">
        <v>40</v>
      </c>
      <c r="I4" s="694" t="s">
        <v>41</v>
      </c>
    </row>
    <row r="5" spans="1:9" ht="17.25" thickBot="1">
      <c r="A5" s="148" t="s">
        <v>38</v>
      </c>
      <c r="B5" s="145" t="s">
        <v>32</v>
      </c>
      <c r="C5" s="146" t="s">
        <v>36</v>
      </c>
      <c r="D5" s="802"/>
      <c r="E5" s="693"/>
      <c r="F5" s="693"/>
      <c r="G5" s="693"/>
      <c r="H5" s="693"/>
      <c r="I5" s="695"/>
    </row>
    <row r="6" spans="1:9">
      <c r="A6" s="803" t="s">
        <v>39</v>
      </c>
      <c r="B6" s="780" t="s">
        <v>146</v>
      </c>
      <c r="C6" s="796" t="s">
        <v>20</v>
      </c>
      <c r="D6" s="89" t="s">
        <v>45</v>
      </c>
      <c r="E6" s="90">
        <v>115830840</v>
      </c>
      <c r="F6" s="90">
        <v>0</v>
      </c>
      <c r="G6" s="90">
        <v>0</v>
      </c>
      <c r="H6" s="90">
        <v>0</v>
      </c>
      <c r="I6" s="107">
        <f>SUM(E6:H6)</f>
        <v>115830840</v>
      </c>
    </row>
    <row r="7" spans="1:9">
      <c r="A7" s="803"/>
      <c r="B7" s="780"/>
      <c r="C7" s="796"/>
      <c r="D7" s="89" t="s">
        <v>43</v>
      </c>
      <c r="E7" s="90">
        <v>115471940</v>
      </c>
      <c r="F7" s="87">
        <v>0</v>
      </c>
      <c r="G7" s="87">
        <v>0</v>
      </c>
      <c r="H7" s="87">
        <v>0</v>
      </c>
      <c r="I7" s="88">
        <f t="shared" ref="I7:I14" si="0">SUM(E7:H7)</f>
        <v>115471940</v>
      </c>
    </row>
    <row r="8" spans="1:9">
      <c r="A8" s="803"/>
      <c r="B8" s="781"/>
      <c r="C8" s="797"/>
      <c r="D8" s="89" t="s">
        <v>47</v>
      </c>
      <c r="E8" s="90">
        <f>E7-E6</f>
        <v>-358900</v>
      </c>
      <c r="F8" s="87">
        <v>0</v>
      </c>
      <c r="G8" s="87">
        <v>0</v>
      </c>
      <c r="H8" s="87">
        <v>0</v>
      </c>
      <c r="I8" s="88">
        <f t="shared" si="0"/>
        <v>-358900</v>
      </c>
    </row>
    <row r="9" spans="1:9">
      <c r="A9" s="803"/>
      <c r="B9" s="765"/>
      <c r="C9" s="795" t="s">
        <v>23</v>
      </c>
      <c r="D9" s="89" t="s">
        <v>45</v>
      </c>
      <c r="E9" s="87">
        <v>10905350</v>
      </c>
      <c r="F9" s="87">
        <v>0</v>
      </c>
      <c r="G9" s="87">
        <v>0</v>
      </c>
      <c r="H9" s="87">
        <v>0</v>
      </c>
      <c r="I9" s="88">
        <f t="shared" si="0"/>
        <v>10905350</v>
      </c>
    </row>
    <row r="10" spans="1:9">
      <c r="A10" s="803"/>
      <c r="B10" s="765"/>
      <c r="C10" s="793"/>
      <c r="D10" s="89" t="s">
        <v>43</v>
      </c>
      <c r="E10" s="87">
        <v>10905350</v>
      </c>
      <c r="F10" s="87">
        <v>0</v>
      </c>
      <c r="G10" s="87">
        <v>0</v>
      </c>
      <c r="H10" s="87">
        <v>0</v>
      </c>
      <c r="I10" s="88">
        <f>SUM(E10:H10)</f>
        <v>10905350</v>
      </c>
    </row>
    <row r="11" spans="1:9">
      <c r="A11" s="803"/>
      <c r="B11" s="765"/>
      <c r="C11" s="794"/>
      <c r="D11" s="89" t="s">
        <v>47</v>
      </c>
      <c r="E11" s="90">
        <f>E10-E9</f>
        <v>0</v>
      </c>
      <c r="F11" s="87">
        <v>0</v>
      </c>
      <c r="G11" s="87">
        <v>0</v>
      </c>
      <c r="H11" s="87">
        <v>0</v>
      </c>
      <c r="I11" s="88">
        <f t="shared" si="0"/>
        <v>0</v>
      </c>
    </row>
    <row r="12" spans="1:9">
      <c r="A12" s="803"/>
      <c r="B12" s="765"/>
      <c r="C12" s="795" t="s">
        <v>107</v>
      </c>
      <c r="D12" s="89" t="s">
        <v>45</v>
      </c>
      <c r="E12" s="87">
        <v>11957060</v>
      </c>
      <c r="F12" s="87">
        <v>0</v>
      </c>
      <c r="G12" s="87">
        <v>0</v>
      </c>
      <c r="H12" s="87">
        <v>0</v>
      </c>
      <c r="I12" s="88">
        <f t="shared" si="0"/>
        <v>11957060</v>
      </c>
    </row>
    <row r="13" spans="1:9">
      <c r="A13" s="803"/>
      <c r="B13" s="765"/>
      <c r="C13" s="793"/>
      <c r="D13" s="89" t="s">
        <v>43</v>
      </c>
      <c r="E13" s="90">
        <v>9114050</v>
      </c>
      <c r="F13" s="87">
        <v>0</v>
      </c>
      <c r="G13" s="87">
        <v>0</v>
      </c>
      <c r="H13" s="87">
        <v>0</v>
      </c>
      <c r="I13" s="88">
        <f t="shared" si="0"/>
        <v>9114050</v>
      </c>
    </row>
    <row r="14" spans="1:9">
      <c r="A14" s="803"/>
      <c r="B14" s="765"/>
      <c r="C14" s="794"/>
      <c r="D14" s="89" t="s">
        <v>47</v>
      </c>
      <c r="E14" s="90">
        <f>E13-E12</f>
        <v>-2843010</v>
      </c>
      <c r="F14" s="87">
        <v>0</v>
      </c>
      <c r="G14" s="87">
        <v>0</v>
      </c>
      <c r="H14" s="87">
        <v>0</v>
      </c>
      <c r="I14" s="88">
        <f t="shared" si="0"/>
        <v>-2843010</v>
      </c>
    </row>
    <row r="15" spans="1:9">
      <c r="A15" s="803"/>
      <c r="B15" s="765"/>
      <c r="C15" s="758" t="s">
        <v>5</v>
      </c>
      <c r="D15" s="91" t="s">
        <v>45</v>
      </c>
      <c r="E15" s="92">
        <f>E6+E9+E12</f>
        <v>138693250</v>
      </c>
      <c r="F15" s="92">
        <v>0</v>
      </c>
      <c r="G15" s="92">
        <v>0</v>
      </c>
      <c r="H15" s="92">
        <v>0</v>
      </c>
      <c r="I15" s="93">
        <f t="shared" ref="I15:I17" si="1">SUM(E15:H15)</f>
        <v>138693250</v>
      </c>
    </row>
    <row r="16" spans="1:9">
      <c r="A16" s="803"/>
      <c r="B16" s="765"/>
      <c r="C16" s="759"/>
      <c r="D16" s="91" t="s">
        <v>43</v>
      </c>
      <c r="E16" s="92">
        <f t="shared" ref="E16:E17" si="2">E7+E10+E13</f>
        <v>135491340</v>
      </c>
      <c r="F16" s="92">
        <v>0</v>
      </c>
      <c r="G16" s="92">
        <v>0</v>
      </c>
      <c r="H16" s="92">
        <v>0</v>
      </c>
      <c r="I16" s="93">
        <f t="shared" si="1"/>
        <v>135491340</v>
      </c>
    </row>
    <row r="17" spans="1:9">
      <c r="A17" s="803"/>
      <c r="B17" s="765"/>
      <c r="C17" s="760"/>
      <c r="D17" s="91" t="s">
        <v>47</v>
      </c>
      <c r="E17" s="92">
        <f t="shared" si="2"/>
        <v>-3201910</v>
      </c>
      <c r="F17" s="92">
        <v>0</v>
      </c>
      <c r="G17" s="92">
        <v>0</v>
      </c>
      <c r="H17" s="92">
        <v>0</v>
      </c>
      <c r="I17" s="93">
        <f t="shared" si="1"/>
        <v>-3201910</v>
      </c>
    </row>
    <row r="18" spans="1:9">
      <c r="A18" s="803"/>
      <c r="B18" s="779" t="s">
        <v>147</v>
      </c>
      <c r="C18" s="823" t="s">
        <v>20</v>
      </c>
      <c r="D18" s="86" t="s">
        <v>45</v>
      </c>
      <c r="E18" s="87">
        <v>108054000</v>
      </c>
      <c r="F18" s="87">
        <v>0</v>
      </c>
      <c r="G18" s="87">
        <v>0</v>
      </c>
      <c r="H18" s="94">
        <v>0</v>
      </c>
      <c r="I18" s="88">
        <f>SUM(E18:H18)</f>
        <v>108054000</v>
      </c>
    </row>
    <row r="19" spans="1:9">
      <c r="A19" s="803"/>
      <c r="B19" s="780"/>
      <c r="C19" s="796"/>
      <c r="D19" s="89" t="s">
        <v>43</v>
      </c>
      <c r="E19" s="90">
        <v>107972730</v>
      </c>
      <c r="F19" s="87">
        <v>0</v>
      </c>
      <c r="G19" s="87">
        <v>0</v>
      </c>
      <c r="H19" s="94">
        <v>0</v>
      </c>
      <c r="I19" s="88">
        <f t="shared" ref="I19:I21" si="3">SUM(E19:H19)</f>
        <v>107972730</v>
      </c>
    </row>
    <row r="20" spans="1:9">
      <c r="A20" s="803"/>
      <c r="B20" s="781"/>
      <c r="C20" s="797"/>
      <c r="D20" s="89" t="s">
        <v>47</v>
      </c>
      <c r="E20" s="90">
        <f>E19-E18</f>
        <v>-81270</v>
      </c>
      <c r="F20" s="87">
        <v>0</v>
      </c>
      <c r="G20" s="87">
        <v>0</v>
      </c>
      <c r="H20" s="94">
        <v>0</v>
      </c>
      <c r="I20" s="88">
        <f t="shared" si="3"/>
        <v>-81270</v>
      </c>
    </row>
    <row r="21" spans="1:9">
      <c r="A21" s="803"/>
      <c r="B21" s="824"/>
      <c r="C21" s="795" t="s">
        <v>23</v>
      </c>
      <c r="D21" s="89" t="s">
        <v>45</v>
      </c>
      <c r="E21" s="87">
        <v>11410560</v>
      </c>
      <c r="F21" s="87">
        <v>0</v>
      </c>
      <c r="G21" s="87">
        <v>0</v>
      </c>
      <c r="H21" s="94">
        <v>0</v>
      </c>
      <c r="I21" s="88">
        <f t="shared" si="3"/>
        <v>11410560</v>
      </c>
    </row>
    <row r="22" spans="1:9">
      <c r="A22" s="803"/>
      <c r="B22" s="825"/>
      <c r="C22" s="793"/>
      <c r="D22" s="89" t="s">
        <v>43</v>
      </c>
      <c r="E22" s="87">
        <v>11410560</v>
      </c>
      <c r="F22" s="87">
        <v>0</v>
      </c>
      <c r="G22" s="87">
        <v>0</v>
      </c>
      <c r="H22" s="94">
        <v>0</v>
      </c>
      <c r="I22" s="88">
        <f>SUM(E22:H22)</f>
        <v>11410560</v>
      </c>
    </row>
    <row r="23" spans="1:9">
      <c r="A23" s="803"/>
      <c r="B23" s="825"/>
      <c r="C23" s="794"/>
      <c r="D23" s="89" t="s">
        <v>47</v>
      </c>
      <c r="E23" s="90">
        <f>E22-E21</f>
        <v>0</v>
      </c>
      <c r="F23" s="87">
        <v>0</v>
      </c>
      <c r="G23" s="87">
        <v>0</v>
      </c>
      <c r="H23" s="94">
        <v>0</v>
      </c>
      <c r="I23" s="88">
        <f t="shared" ref="I23:I26" si="4">SUM(E23:H23)</f>
        <v>0</v>
      </c>
    </row>
    <row r="24" spans="1:9">
      <c r="A24" s="803"/>
      <c r="B24" s="825"/>
      <c r="C24" s="795" t="s">
        <v>107</v>
      </c>
      <c r="D24" s="89" t="s">
        <v>45</v>
      </c>
      <c r="E24" s="87">
        <v>11115440</v>
      </c>
      <c r="F24" s="87">
        <v>0</v>
      </c>
      <c r="G24" s="87">
        <v>0</v>
      </c>
      <c r="H24" s="94">
        <v>0</v>
      </c>
      <c r="I24" s="88">
        <f t="shared" si="4"/>
        <v>11115440</v>
      </c>
    </row>
    <row r="25" spans="1:9">
      <c r="A25" s="803"/>
      <c r="B25" s="825"/>
      <c r="C25" s="793"/>
      <c r="D25" s="89" t="s">
        <v>43</v>
      </c>
      <c r="E25" s="90">
        <v>10094820</v>
      </c>
      <c r="F25" s="87">
        <v>0</v>
      </c>
      <c r="G25" s="87">
        <v>0</v>
      </c>
      <c r="H25" s="94">
        <v>0</v>
      </c>
      <c r="I25" s="88">
        <f t="shared" si="4"/>
        <v>10094820</v>
      </c>
    </row>
    <row r="26" spans="1:9">
      <c r="A26" s="803"/>
      <c r="B26" s="825"/>
      <c r="C26" s="794"/>
      <c r="D26" s="89" t="s">
        <v>47</v>
      </c>
      <c r="E26" s="90">
        <f>E25-E24</f>
        <v>-1020620</v>
      </c>
      <c r="F26" s="87">
        <v>0</v>
      </c>
      <c r="G26" s="87">
        <v>0</v>
      </c>
      <c r="H26" s="94">
        <v>0</v>
      </c>
      <c r="I26" s="88">
        <f t="shared" si="4"/>
        <v>-1020620</v>
      </c>
    </row>
    <row r="27" spans="1:9">
      <c r="A27" s="803"/>
      <c r="B27" s="825"/>
      <c r="C27" s="758" t="s">
        <v>5</v>
      </c>
      <c r="D27" s="91" t="s">
        <v>45</v>
      </c>
      <c r="E27" s="92">
        <f>E18+E21+E24</f>
        <v>130580000</v>
      </c>
      <c r="F27" s="92">
        <v>0</v>
      </c>
      <c r="G27" s="92">
        <v>0</v>
      </c>
      <c r="H27" s="92">
        <v>0</v>
      </c>
      <c r="I27" s="93">
        <f t="shared" ref="I27:I29" si="5">SUM(E27:H27)</f>
        <v>130580000</v>
      </c>
    </row>
    <row r="28" spans="1:9">
      <c r="A28" s="803"/>
      <c r="B28" s="825"/>
      <c r="C28" s="759"/>
      <c r="D28" s="91" t="s">
        <v>43</v>
      </c>
      <c r="E28" s="92">
        <f t="shared" ref="E28:E29" si="6">E19+E22+E25</f>
        <v>129478110</v>
      </c>
      <c r="F28" s="92">
        <v>0</v>
      </c>
      <c r="G28" s="92">
        <v>0</v>
      </c>
      <c r="H28" s="92">
        <v>0</v>
      </c>
      <c r="I28" s="93">
        <f t="shared" si="5"/>
        <v>129478110</v>
      </c>
    </row>
    <row r="29" spans="1:9">
      <c r="A29" s="803"/>
      <c r="B29" s="826"/>
      <c r="C29" s="827"/>
      <c r="D29" s="91" t="s">
        <v>174</v>
      </c>
      <c r="E29" s="92">
        <f t="shared" si="6"/>
        <v>-1101890</v>
      </c>
      <c r="F29" s="92">
        <v>0</v>
      </c>
      <c r="G29" s="92">
        <v>0</v>
      </c>
      <c r="H29" s="92">
        <v>0</v>
      </c>
      <c r="I29" s="93">
        <f t="shared" si="5"/>
        <v>-1101890</v>
      </c>
    </row>
    <row r="30" spans="1:9">
      <c r="A30" s="803"/>
      <c r="B30" s="818" t="s">
        <v>148</v>
      </c>
      <c r="C30" s="821" t="s">
        <v>20</v>
      </c>
      <c r="D30" s="86" t="s">
        <v>45</v>
      </c>
      <c r="E30" s="87">
        <v>20290350</v>
      </c>
      <c r="F30" s="87">
        <v>0</v>
      </c>
      <c r="G30" s="87">
        <v>0</v>
      </c>
      <c r="H30" s="94">
        <v>0</v>
      </c>
      <c r="I30" s="88">
        <f>SUM(E30:H30)</f>
        <v>20290350</v>
      </c>
    </row>
    <row r="31" spans="1:9">
      <c r="A31" s="803"/>
      <c r="B31" s="819"/>
      <c r="C31" s="796"/>
      <c r="D31" s="89" t="s">
        <v>43</v>
      </c>
      <c r="E31" s="90">
        <v>20094215</v>
      </c>
      <c r="F31" s="87">
        <v>0</v>
      </c>
      <c r="G31" s="87">
        <v>0</v>
      </c>
      <c r="H31" s="94">
        <v>0</v>
      </c>
      <c r="I31" s="88">
        <f t="shared" ref="I31:I33" si="7">SUM(E31:H31)</f>
        <v>20094215</v>
      </c>
    </row>
    <row r="32" spans="1:9">
      <c r="A32" s="803"/>
      <c r="B32" s="820"/>
      <c r="C32" s="822"/>
      <c r="D32" s="89" t="s">
        <v>47</v>
      </c>
      <c r="E32" s="90">
        <f>E31-E30</f>
        <v>-196135</v>
      </c>
      <c r="F32" s="87">
        <v>0</v>
      </c>
      <c r="G32" s="87">
        <v>0</v>
      </c>
      <c r="H32" s="94">
        <v>0</v>
      </c>
      <c r="I32" s="88">
        <f t="shared" si="7"/>
        <v>-196135</v>
      </c>
    </row>
    <row r="33" spans="1:9">
      <c r="A33" s="803"/>
      <c r="B33" s="765"/>
      <c r="C33" s="793" t="s">
        <v>23</v>
      </c>
      <c r="D33" s="89" t="s">
        <v>45</v>
      </c>
      <c r="E33" s="87">
        <v>1914260</v>
      </c>
      <c r="F33" s="87">
        <v>0</v>
      </c>
      <c r="G33" s="87">
        <v>0</v>
      </c>
      <c r="H33" s="94">
        <v>0</v>
      </c>
      <c r="I33" s="88">
        <f t="shared" si="7"/>
        <v>1914260</v>
      </c>
    </row>
    <row r="34" spans="1:9">
      <c r="A34" s="803"/>
      <c r="B34" s="765"/>
      <c r="C34" s="793"/>
      <c r="D34" s="89" t="s">
        <v>43</v>
      </c>
      <c r="E34" s="87">
        <v>1914260</v>
      </c>
      <c r="F34" s="87">
        <v>0</v>
      </c>
      <c r="G34" s="87">
        <v>0</v>
      </c>
      <c r="H34" s="94">
        <v>0</v>
      </c>
      <c r="I34" s="88">
        <f>SUM(E34:H34)</f>
        <v>1914260</v>
      </c>
    </row>
    <row r="35" spans="1:9">
      <c r="A35" s="803"/>
      <c r="B35" s="765"/>
      <c r="C35" s="794"/>
      <c r="D35" s="89" t="s">
        <v>47</v>
      </c>
      <c r="E35" s="90">
        <f>E34-E33</f>
        <v>0</v>
      </c>
      <c r="F35" s="87">
        <v>0</v>
      </c>
      <c r="G35" s="87">
        <v>0</v>
      </c>
      <c r="H35" s="94">
        <v>0</v>
      </c>
      <c r="I35" s="88">
        <f t="shared" ref="I35:I38" si="8">SUM(E35:H35)</f>
        <v>0</v>
      </c>
    </row>
    <row r="36" spans="1:9">
      <c r="A36" s="803"/>
      <c r="B36" s="765"/>
      <c r="C36" s="795" t="s">
        <v>107</v>
      </c>
      <c r="D36" s="89" t="s">
        <v>45</v>
      </c>
      <c r="E36" s="87">
        <v>2685190</v>
      </c>
      <c r="F36" s="87">
        <v>0</v>
      </c>
      <c r="G36" s="87">
        <v>0</v>
      </c>
      <c r="H36" s="94">
        <v>0</v>
      </c>
      <c r="I36" s="88">
        <f t="shared" si="8"/>
        <v>2685190</v>
      </c>
    </row>
    <row r="37" spans="1:9">
      <c r="A37" s="803"/>
      <c r="B37" s="765"/>
      <c r="C37" s="793"/>
      <c r="D37" s="89" t="s">
        <v>43</v>
      </c>
      <c r="E37" s="90">
        <v>1999410</v>
      </c>
      <c r="F37" s="87">
        <v>0</v>
      </c>
      <c r="G37" s="87">
        <v>0</v>
      </c>
      <c r="H37" s="94">
        <v>0</v>
      </c>
      <c r="I37" s="88">
        <f t="shared" si="8"/>
        <v>1999410</v>
      </c>
    </row>
    <row r="38" spans="1:9">
      <c r="A38" s="803"/>
      <c r="B38" s="765"/>
      <c r="C38" s="794"/>
      <c r="D38" s="89" t="s">
        <v>47</v>
      </c>
      <c r="E38" s="90">
        <f>E37-E36</f>
        <v>-685780</v>
      </c>
      <c r="F38" s="87">
        <v>0</v>
      </c>
      <c r="G38" s="87">
        <v>0</v>
      </c>
      <c r="H38" s="94">
        <v>0</v>
      </c>
      <c r="I38" s="88">
        <f t="shared" si="8"/>
        <v>-685780</v>
      </c>
    </row>
    <row r="39" spans="1:9">
      <c r="A39" s="803"/>
      <c r="B39" s="765"/>
      <c r="C39" s="758" t="s">
        <v>5</v>
      </c>
      <c r="D39" s="91" t="s">
        <v>45</v>
      </c>
      <c r="E39" s="92">
        <f>E30+E33+E36</f>
        <v>24889800</v>
      </c>
      <c r="F39" s="92">
        <v>0</v>
      </c>
      <c r="G39" s="92">
        <v>0</v>
      </c>
      <c r="H39" s="92">
        <v>0</v>
      </c>
      <c r="I39" s="93">
        <f>I30+I33+I36</f>
        <v>24889800</v>
      </c>
    </row>
    <row r="40" spans="1:9">
      <c r="A40" s="803"/>
      <c r="B40" s="765"/>
      <c r="C40" s="759"/>
      <c r="D40" s="91" t="s">
        <v>43</v>
      </c>
      <c r="E40" s="92">
        <f t="shared" ref="E40:E41" si="9">E31+E34+E37</f>
        <v>24007885</v>
      </c>
      <c r="F40" s="92">
        <v>0</v>
      </c>
      <c r="G40" s="92">
        <v>0</v>
      </c>
      <c r="H40" s="92">
        <v>0</v>
      </c>
      <c r="I40" s="93">
        <f t="shared" ref="I40:I41" si="10">I31+I34+I37</f>
        <v>24007885</v>
      </c>
    </row>
    <row r="41" spans="1:9">
      <c r="A41" s="803"/>
      <c r="B41" s="765"/>
      <c r="C41" s="760"/>
      <c r="D41" s="91" t="s">
        <v>47</v>
      </c>
      <c r="E41" s="92">
        <f t="shared" si="9"/>
        <v>-881915</v>
      </c>
      <c r="F41" s="92">
        <v>0</v>
      </c>
      <c r="G41" s="92">
        <v>0</v>
      </c>
      <c r="H41" s="92">
        <v>0</v>
      </c>
      <c r="I41" s="93">
        <f t="shared" si="10"/>
        <v>-881915</v>
      </c>
    </row>
    <row r="42" spans="1:9">
      <c r="A42" s="803"/>
      <c r="B42" s="779" t="s">
        <v>149</v>
      </c>
      <c r="C42" s="823" t="s">
        <v>20</v>
      </c>
      <c r="D42" s="86" t="s">
        <v>45</v>
      </c>
      <c r="E42" s="87">
        <v>20496000</v>
      </c>
      <c r="F42" s="87">
        <v>0</v>
      </c>
      <c r="G42" s="87">
        <v>0</v>
      </c>
      <c r="H42" s="87">
        <v>0</v>
      </c>
      <c r="I42" s="88">
        <f>SUM(E42:H42)</f>
        <v>20496000</v>
      </c>
    </row>
    <row r="43" spans="1:9">
      <c r="A43" s="803"/>
      <c r="B43" s="780"/>
      <c r="C43" s="796"/>
      <c r="D43" s="89" t="s">
        <v>43</v>
      </c>
      <c r="E43" s="90">
        <v>20430620</v>
      </c>
      <c r="F43" s="87">
        <v>0</v>
      </c>
      <c r="G43" s="87">
        <v>0</v>
      </c>
      <c r="H43" s="87">
        <v>0</v>
      </c>
      <c r="I43" s="88">
        <f t="shared" ref="I43:I50" si="11">SUM(E43:H43)</f>
        <v>20430620</v>
      </c>
    </row>
    <row r="44" spans="1:9">
      <c r="A44" s="803"/>
      <c r="B44" s="781"/>
      <c r="C44" s="797"/>
      <c r="D44" s="89" t="s">
        <v>47</v>
      </c>
      <c r="E44" s="90">
        <f>E43-E42</f>
        <v>-65380</v>
      </c>
      <c r="F44" s="87">
        <v>0</v>
      </c>
      <c r="G44" s="87">
        <v>0</v>
      </c>
      <c r="H44" s="87">
        <v>0</v>
      </c>
      <c r="I44" s="88">
        <f t="shared" si="11"/>
        <v>-65380</v>
      </c>
    </row>
    <row r="45" spans="1:9">
      <c r="A45" s="803"/>
      <c r="B45" s="765"/>
      <c r="C45" s="795" t="s">
        <v>23</v>
      </c>
      <c r="D45" s="89" t="s">
        <v>45</v>
      </c>
      <c r="E45" s="87">
        <v>1958000</v>
      </c>
      <c r="F45" s="87">
        <v>0</v>
      </c>
      <c r="G45" s="87">
        <v>0</v>
      </c>
      <c r="H45" s="87">
        <v>0</v>
      </c>
      <c r="I45" s="88">
        <f t="shared" si="11"/>
        <v>1958000</v>
      </c>
    </row>
    <row r="46" spans="1:9">
      <c r="A46" s="803"/>
      <c r="B46" s="765"/>
      <c r="C46" s="793"/>
      <c r="D46" s="89" t="s">
        <v>43</v>
      </c>
      <c r="E46" s="87">
        <v>1958000</v>
      </c>
      <c r="F46" s="87">
        <v>0</v>
      </c>
      <c r="G46" s="87">
        <v>0</v>
      </c>
      <c r="H46" s="87">
        <v>0</v>
      </c>
      <c r="I46" s="88">
        <f t="shared" si="11"/>
        <v>1958000</v>
      </c>
    </row>
    <row r="47" spans="1:9">
      <c r="A47" s="803"/>
      <c r="B47" s="765"/>
      <c r="C47" s="794"/>
      <c r="D47" s="89" t="s">
        <v>47</v>
      </c>
      <c r="E47" s="90">
        <f>E46-E45</f>
        <v>0</v>
      </c>
      <c r="F47" s="87">
        <v>0</v>
      </c>
      <c r="G47" s="87">
        <v>0</v>
      </c>
      <c r="H47" s="87">
        <v>0</v>
      </c>
      <c r="I47" s="88">
        <f t="shared" si="11"/>
        <v>0</v>
      </c>
    </row>
    <row r="48" spans="1:9">
      <c r="A48" s="803"/>
      <c r="B48" s="765"/>
      <c r="C48" s="795" t="s">
        <v>24</v>
      </c>
      <c r="D48" s="89" t="s">
        <v>45</v>
      </c>
      <c r="E48" s="87">
        <v>2614000</v>
      </c>
      <c r="F48" s="87">
        <v>0</v>
      </c>
      <c r="G48" s="87">
        <v>0</v>
      </c>
      <c r="H48" s="87">
        <v>0</v>
      </c>
      <c r="I48" s="88">
        <f t="shared" si="11"/>
        <v>2614000</v>
      </c>
    </row>
    <row r="49" spans="1:9">
      <c r="A49" s="803"/>
      <c r="B49" s="765"/>
      <c r="C49" s="793"/>
      <c r="D49" s="89" t="s">
        <v>43</v>
      </c>
      <c r="E49" s="90">
        <v>2288410</v>
      </c>
      <c r="F49" s="87">
        <v>0</v>
      </c>
      <c r="G49" s="87">
        <v>0</v>
      </c>
      <c r="H49" s="87">
        <v>0</v>
      </c>
      <c r="I49" s="88">
        <f t="shared" si="11"/>
        <v>2288410</v>
      </c>
    </row>
    <row r="50" spans="1:9">
      <c r="A50" s="803"/>
      <c r="B50" s="765"/>
      <c r="C50" s="794"/>
      <c r="D50" s="89" t="s">
        <v>47</v>
      </c>
      <c r="E50" s="90">
        <f>E49-E48</f>
        <v>-325590</v>
      </c>
      <c r="F50" s="87">
        <v>0</v>
      </c>
      <c r="G50" s="87">
        <v>0</v>
      </c>
      <c r="H50" s="87">
        <v>0</v>
      </c>
      <c r="I50" s="88">
        <f t="shared" si="11"/>
        <v>-325590</v>
      </c>
    </row>
    <row r="51" spans="1:9">
      <c r="A51" s="803"/>
      <c r="B51" s="765"/>
      <c r="C51" s="758" t="s">
        <v>5</v>
      </c>
      <c r="D51" s="91" t="s">
        <v>45</v>
      </c>
      <c r="E51" s="92">
        <f>E48+E45+E42</f>
        <v>25068000</v>
      </c>
      <c r="F51" s="92">
        <v>0</v>
      </c>
      <c r="G51" s="92">
        <v>0</v>
      </c>
      <c r="H51" s="92">
        <v>0</v>
      </c>
      <c r="I51" s="93">
        <f t="shared" ref="I51:I53" si="12">SUM(E51:H51)</f>
        <v>25068000</v>
      </c>
    </row>
    <row r="52" spans="1:9">
      <c r="A52" s="803"/>
      <c r="B52" s="765"/>
      <c r="C52" s="759"/>
      <c r="D52" s="91" t="s">
        <v>43</v>
      </c>
      <c r="E52" s="92">
        <f t="shared" ref="E52:E53" si="13">E49+E46+E43</f>
        <v>24677030</v>
      </c>
      <c r="F52" s="92">
        <v>0</v>
      </c>
      <c r="G52" s="92">
        <v>0</v>
      </c>
      <c r="H52" s="92">
        <v>0</v>
      </c>
      <c r="I52" s="93">
        <f t="shared" si="12"/>
        <v>24677030</v>
      </c>
    </row>
    <row r="53" spans="1:9">
      <c r="A53" s="803"/>
      <c r="B53" s="765"/>
      <c r="C53" s="760"/>
      <c r="D53" s="91" t="s">
        <v>47</v>
      </c>
      <c r="E53" s="92">
        <f t="shared" si="13"/>
        <v>-390970</v>
      </c>
      <c r="F53" s="92">
        <v>0</v>
      </c>
      <c r="G53" s="92">
        <v>0</v>
      </c>
      <c r="H53" s="92">
        <v>0</v>
      </c>
      <c r="I53" s="93">
        <f t="shared" si="12"/>
        <v>-390970</v>
      </c>
    </row>
    <row r="54" spans="1:9">
      <c r="A54" s="803"/>
      <c r="B54" s="779" t="s">
        <v>152</v>
      </c>
      <c r="C54" s="823" t="s">
        <v>20</v>
      </c>
      <c r="D54" s="86" t="s">
        <v>45</v>
      </c>
      <c r="E54" s="87">
        <v>13260000</v>
      </c>
      <c r="F54" s="87">
        <v>0</v>
      </c>
      <c r="G54" s="87">
        <v>0</v>
      </c>
      <c r="H54" s="87">
        <v>0</v>
      </c>
      <c r="I54" s="88">
        <f>SUM(E54:H54)</f>
        <v>13260000</v>
      </c>
    </row>
    <row r="55" spans="1:9">
      <c r="A55" s="803"/>
      <c r="B55" s="780"/>
      <c r="C55" s="796"/>
      <c r="D55" s="89" t="s">
        <v>43</v>
      </c>
      <c r="E55" s="90">
        <v>12465220</v>
      </c>
      <c r="F55" s="87">
        <v>0</v>
      </c>
      <c r="G55" s="87">
        <v>0</v>
      </c>
      <c r="H55" s="87">
        <v>0</v>
      </c>
      <c r="I55" s="88">
        <f t="shared" ref="I55:I62" si="14">SUM(E55:H55)</f>
        <v>12465220</v>
      </c>
    </row>
    <row r="56" spans="1:9">
      <c r="A56" s="803"/>
      <c r="B56" s="781"/>
      <c r="C56" s="797"/>
      <c r="D56" s="89" t="s">
        <v>47</v>
      </c>
      <c r="E56" s="90">
        <f>E55-E54</f>
        <v>-794780</v>
      </c>
      <c r="F56" s="87">
        <v>0</v>
      </c>
      <c r="G56" s="87">
        <v>0</v>
      </c>
      <c r="H56" s="87">
        <v>0</v>
      </c>
      <c r="I56" s="88">
        <f t="shared" si="14"/>
        <v>-794780</v>
      </c>
    </row>
    <row r="57" spans="1:9">
      <c r="A57" s="803"/>
      <c r="B57" s="765"/>
      <c r="C57" s="795" t="s">
        <v>23</v>
      </c>
      <c r="D57" s="89" t="s">
        <v>45</v>
      </c>
      <c r="E57" s="90">
        <v>1308000</v>
      </c>
      <c r="F57" s="87">
        <v>0</v>
      </c>
      <c r="G57" s="87">
        <v>0</v>
      </c>
      <c r="H57" s="87">
        <v>0</v>
      </c>
      <c r="I57" s="88">
        <f t="shared" si="14"/>
        <v>1308000</v>
      </c>
    </row>
    <row r="58" spans="1:9">
      <c r="A58" s="803"/>
      <c r="B58" s="765"/>
      <c r="C58" s="793"/>
      <c r="D58" s="89" t="s">
        <v>43</v>
      </c>
      <c r="E58" s="90">
        <v>294660</v>
      </c>
      <c r="F58" s="87">
        <v>0</v>
      </c>
      <c r="G58" s="87">
        <v>0</v>
      </c>
      <c r="H58" s="87">
        <v>0</v>
      </c>
      <c r="I58" s="88">
        <f t="shared" si="14"/>
        <v>294660</v>
      </c>
    </row>
    <row r="59" spans="1:9">
      <c r="A59" s="803"/>
      <c r="B59" s="765"/>
      <c r="C59" s="794"/>
      <c r="D59" s="89" t="s">
        <v>47</v>
      </c>
      <c r="E59" s="90">
        <f>E58-E57</f>
        <v>-1013340</v>
      </c>
      <c r="F59" s="87">
        <v>0</v>
      </c>
      <c r="G59" s="87">
        <v>0</v>
      </c>
      <c r="H59" s="87">
        <v>0</v>
      </c>
      <c r="I59" s="88">
        <f t="shared" si="14"/>
        <v>-1013340</v>
      </c>
    </row>
    <row r="60" spans="1:9">
      <c r="A60" s="803"/>
      <c r="B60" s="765"/>
      <c r="C60" s="795" t="s">
        <v>24</v>
      </c>
      <c r="D60" s="89" t="s">
        <v>45</v>
      </c>
      <c r="E60" s="90">
        <v>1907200</v>
      </c>
      <c r="F60" s="87">
        <v>0</v>
      </c>
      <c r="G60" s="87">
        <v>0</v>
      </c>
      <c r="H60" s="87">
        <v>0</v>
      </c>
      <c r="I60" s="88">
        <f t="shared" si="14"/>
        <v>1907200</v>
      </c>
    </row>
    <row r="61" spans="1:9">
      <c r="A61" s="803"/>
      <c r="B61" s="765"/>
      <c r="C61" s="793"/>
      <c r="D61" s="89" t="s">
        <v>43</v>
      </c>
      <c r="E61" s="90">
        <v>1492270</v>
      </c>
      <c r="F61" s="90">
        <v>0</v>
      </c>
      <c r="G61" s="90">
        <v>0</v>
      </c>
      <c r="H61" s="90">
        <v>0</v>
      </c>
      <c r="I61" s="88">
        <f t="shared" si="14"/>
        <v>1492270</v>
      </c>
    </row>
    <row r="62" spans="1:9">
      <c r="A62" s="803"/>
      <c r="B62" s="765"/>
      <c r="C62" s="794"/>
      <c r="D62" s="89" t="s">
        <v>47</v>
      </c>
      <c r="E62" s="90">
        <f>E61-E60</f>
        <v>-414930</v>
      </c>
      <c r="F62" s="90">
        <v>0</v>
      </c>
      <c r="G62" s="90">
        <v>0</v>
      </c>
      <c r="H62" s="90">
        <v>0</v>
      </c>
      <c r="I62" s="88">
        <f t="shared" si="14"/>
        <v>-414930</v>
      </c>
    </row>
    <row r="63" spans="1:9">
      <c r="A63" s="803"/>
      <c r="B63" s="765"/>
      <c r="C63" s="758" t="s">
        <v>5</v>
      </c>
      <c r="D63" s="91" t="s">
        <v>45</v>
      </c>
      <c r="E63" s="92">
        <f>E60+E57+E54</f>
        <v>16475200</v>
      </c>
      <c r="F63" s="92">
        <v>0</v>
      </c>
      <c r="G63" s="92">
        <v>0</v>
      </c>
      <c r="H63" s="92">
        <v>0</v>
      </c>
      <c r="I63" s="93">
        <f t="shared" ref="I63:I65" si="15">SUM(E63:H63)</f>
        <v>16475200</v>
      </c>
    </row>
    <row r="64" spans="1:9">
      <c r="A64" s="803"/>
      <c r="B64" s="765"/>
      <c r="C64" s="759"/>
      <c r="D64" s="91" t="s">
        <v>43</v>
      </c>
      <c r="E64" s="92">
        <f t="shared" ref="E64:E65" si="16">E61+E58+E55</f>
        <v>14252150</v>
      </c>
      <c r="F64" s="92">
        <v>0</v>
      </c>
      <c r="G64" s="92">
        <v>0</v>
      </c>
      <c r="H64" s="92">
        <v>0</v>
      </c>
      <c r="I64" s="93">
        <f t="shared" si="15"/>
        <v>14252150</v>
      </c>
    </row>
    <row r="65" spans="1:9">
      <c r="A65" s="803"/>
      <c r="B65" s="765"/>
      <c r="C65" s="760"/>
      <c r="D65" s="91" t="s">
        <v>47</v>
      </c>
      <c r="E65" s="92">
        <f t="shared" si="16"/>
        <v>-2223050</v>
      </c>
      <c r="F65" s="92">
        <v>0</v>
      </c>
      <c r="G65" s="92">
        <v>0</v>
      </c>
      <c r="H65" s="92">
        <v>0</v>
      </c>
      <c r="I65" s="93">
        <f t="shared" si="15"/>
        <v>-2223050</v>
      </c>
    </row>
    <row r="66" spans="1:9" ht="16.5" customHeight="1">
      <c r="A66" s="803"/>
      <c r="B66" s="779" t="s">
        <v>151</v>
      </c>
      <c r="C66" s="823" t="s">
        <v>20</v>
      </c>
      <c r="D66" s="86" t="s">
        <v>45</v>
      </c>
      <c r="E66" s="90">
        <v>22200000</v>
      </c>
      <c r="F66" s="87">
        <v>0</v>
      </c>
      <c r="G66" s="87">
        <v>0</v>
      </c>
      <c r="H66" s="87">
        <v>0</v>
      </c>
      <c r="I66" s="88">
        <f>SUM(E66:H66)</f>
        <v>22200000</v>
      </c>
    </row>
    <row r="67" spans="1:9">
      <c r="A67" s="803"/>
      <c r="B67" s="780"/>
      <c r="C67" s="796"/>
      <c r="D67" s="89" t="s">
        <v>43</v>
      </c>
      <c r="E67" s="90">
        <v>21421050</v>
      </c>
      <c r="F67" s="87">
        <v>0</v>
      </c>
      <c r="G67" s="87">
        <v>0</v>
      </c>
      <c r="H67" s="87">
        <v>0</v>
      </c>
      <c r="I67" s="88">
        <f t="shared" ref="I67:I74" si="17">SUM(E67:H67)</f>
        <v>21421050</v>
      </c>
    </row>
    <row r="68" spans="1:9">
      <c r="A68" s="803"/>
      <c r="B68" s="781"/>
      <c r="C68" s="797"/>
      <c r="D68" s="89" t="s">
        <v>47</v>
      </c>
      <c r="E68" s="90">
        <f>E67-E66</f>
        <v>-778950</v>
      </c>
      <c r="F68" s="87">
        <v>0</v>
      </c>
      <c r="G68" s="87">
        <v>0</v>
      </c>
      <c r="H68" s="87">
        <v>0</v>
      </c>
      <c r="I68" s="88">
        <f t="shared" si="17"/>
        <v>-778950</v>
      </c>
    </row>
    <row r="69" spans="1:9" ht="16.5" customHeight="1">
      <c r="A69" s="803"/>
      <c r="B69" s="765"/>
      <c r="C69" s="795" t="s">
        <v>23</v>
      </c>
      <c r="D69" s="89" t="s">
        <v>45</v>
      </c>
      <c r="E69" s="90">
        <v>2100000</v>
      </c>
      <c r="F69" s="87">
        <v>0</v>
      </c>
      <c r="G69" s="87">
        <v>0</v>
      </c>
      <c r="H69" s="87">
        <v>0</v>
      </c>
      <c r="I69" s="88">
        <f t="shared" si="17"/>
        <v>2100000</v>
      </c>
    </row>
    <row r="70" spans="1:9">
      <c r="A70" s="803"/>
      <c r="B70" s="765"/>
      <c r="C70" s="793"/>
      <c r="D70" s="89" t="s">
        <v>43</v>
      </c>
      <c r="E70" s="90">
        <v>2033010</v>
      </c>
      <c r="F70" s="87">
        <v>0</v>
      </c>
      <c r="G70" s="87">
        <v>0</v>
      </c>
      <c r="H70" s="87">
        <v>0</v>
      </c>
      <c r="I70" s="88">
        <f t="shared" si="17"/>
        <v>2033010</v>
      </c>
    </row>
    <row r="71" spans="1:9">
      <c r="A71" s="803"/>
      <c r="B71" s="765"/>
      <c r="C71" s="794"/>
      <c r="D71" s="89" t="s">
        <v>47</v>
      </c>
      <c r="E71" s="90">
        <f>E70-E69</f>
        <v>-66990</v>
      </c>
      <c r="F71" s="87">
        <v>0</v>
      </c>
      <c r="G71" s="87">
        <v>0</v>
      </c>
      <c r="H71" s="87">
        <v>0</v>
      </c>
      <c r="I71" s="88">
        <f t="shared" si="17"/>
        <v>-66990</v>
      </c>
    </row>
    <row r="72" spans="1:9" ht="16.5" customHeight="1">
      <c r="A72" s="803"/>
      <c r="B72" s="765"/>
      <c r="C72" s="795" t="s">
        <v>24</v>
      </c>
      <c r="D72" s="89" t="s">
        <v>45</v>
      </c>
      <c r="E72" s="90">
        <v>2772000</v>
      </c>
      <c r="F72" s="87">
        <v>0</v>
      </c>
      <c r="G72" s="87">
        <v>0</v>
      </c>
      <c r="H72" s="87">
        <v>0</v>
      </c>
      <c r="I72" s="88">
        <f t="shared" si="17"/>
        <v>2772000</v>
      </c>
    </row>
    <row r="73" spans="1:9">
      <c r="A73" s="803"/>
      <c r="B73" s="765"/>
      <c r="C73" s="793"/>
      <c r="D73" s="89" t="s">
        <v>43</v>
      </c>
      <c r="E73" s="90">
        <v>2249350</v>
      </c>
      <c r="F73" s="90">
        <v>0</v>
      </c>
      <c r="G73" s="90">
        <v>0</v>
      </c>
      <c r="H73" s="90">
        <v>0</v>
      </c>
      <c r="I73" s="88">
        <f t="shared" si="17"/>
        <v>2249350</v>
      </c>
    </row>
    <row r="74" spans="1:9">
      <c r="A74" s="803"/>
      <c r="B74" s="765"/>
      <c r="C74" s="794"/>
      <c r="D74" s="89" t="s">
        <v>47</v>
      </c>
      <c r="E74" s="90">
        <f>E73-E72</f>
        <v>-522650</v>
      </c>
      <c r="F74" s="90">
        <v>0</v>
      </c>
      <c r="G74" s="90">
        <v>0</v>
      </c>
      <c r="H74" s="90">
        <v>0</v>
      </c>
      <c r="I74" s="88">
        <f t="shared" si="17"/>
        <v>-522650</v>
      </c>
    </row>
    <row r="75" spans="1:9">
      <c r="A75" s="803"/>
      <c r="B75" s="765"/>
      <c r="C75" s="758" t="s">
        <v>5</v>
      </c>
      <c r="D75" s="91" t="s">
        <v>45</v>
      </c>
      <c r="E75" s="92">
        <f>E72+E69+E66</f>
        <v>27072000</v>
      </c>
      <c r="F75" s="92">
        <v>0</v>
      </c>
      <c r="G75" s="92">
        <v>0</v>
      </c>
      <c r="H75" s="92">
        <v>0</v>
      </c>
      <c r="I75" s="93">
        <f t="shared" ref="I75:I77" si="18">SUM(E75:H75)</f>
        <v>27072000</v>
      </c>
    </row>
    <row r="76" spans="1:9">
      <c r="A76" s="803"/>
      <c r="B76" s="765"/>
      <c r="C76" s="759"/>
      <c r="D76" s="91" t="s">
        <v>43</v>
      </c>
      <c r="E76" s="92">
        <f t="shared" ref="E76:E77" si="19">E73+E70+E67</f>
        <v>25703410</v>
      </c>
      <c r="F76" s="92">
        <v>0</v>
      </c>
      <c r="G76" s="92">
        <v>0</v>
      </c>
      <c r="H76" s="92">
        <v>0</v>
      </c>
      <c r="I76" s="93">
        <f t="shared" si="18"/>
        <v>25703410</v>
      </c>
    </row>
    <row r="77" spans="1:9">
      <c r="A77" s="803"/>
      <c r="B77" s="828"/>
      <c r="C77" s="760"/>
      <c r="D77" s="91" t="s">
        <v>47</v>
      </c>
      <c r="E77" s="92">
        <f t="shared" si="19"/>
        <v>-1368590</v>
      </c>
      <c r="F77" s="92">
        <v>0</v>
      </c>
      <c r="G77" s="92">
        <v>0</v>
      </c>
      <c r="H77" s="92">
        <v>0</v>
      </c>
      <c r="I77" s="93">
        <f t="shared" si="18"/>
        <v>-1368590</v>
      </c>
    </row>
    <row r="78" spans="1:9">
      <c r="A78" s="803"/>
      <c r="B78" s="779" t="s">
        <v>150</v>
      </c>
      <c r="C78" s="823" t="s">
        <v>20</v>
      </c>
      <c r="D78" s="86" t="s">
        <v>45</v>
      </c>
      <c r="E78" s="90">
        <v>18885240</v>
      </c>
      <c r="F78" s="87">
        <v>0</v>
      </c>
      <c r="G78" s="87">
        <v>0</v>
      </c>
      <c r="H78" s="87">
        <v>0</v>
      </c>
      <c r="I78" s="88">
        <f>SUM(E78:H78)</f>
        <v>18885240</v>
      </c>
    </row>
    <row r="79" spans="1:9">
      <c r="A79" s="803"/>
      <c r="B79" s="780"/>
      <c r="C79" s="796"/>
      <c r="D79" s="89" t="s">
        <v>43</v>
      </c>
      <c r="E79" s="90">
        <v>18885240</v>
      </c>
      <c r="F79" s="87">
        <v>0</v>
      </c>
      <c r="G79" s="87">
        <v>0</v>
      </c>
      <c r="H79" s="87">
        <v>0</v>
      </c>
      <c r="I79" s="88">
        <f t="shared" ref="I79:I86" si="20">SUM(E79:H79)</f>
        <v>18885240</v>
      </c>
    </row>
    <row r="80" spans="1:9">
      <c r="A80" s="803"/>
      <c r="B80" s="781"/>
      <c r="C80" s="797"/>
      <c r="D80" s="89" t="s">
        <v>47</v>
      </c>
      <c r="E80" s="90">
        <f>E79-E78</f>
        <v>0</v>
      </c>
      <c r="F80" s="87">
        <v>0</v>
      </c>
      <c r="G80" s="87">
        <v>0</v>
      </c>
      <c r="H80" s="87">
        <v>0</v>
      </c>
      <c r="I80" s="88">
        <f t="shared" si="20"/>
        <v>0</v>
      </c>
    </row>
    <row r="81" spans="1:9">
      <c r="A81" s="803"/>
      <c r="B81" s="765"/>
      <c r="C81" s="795" t="s">
        <v>23</v>
      </c>
      <c r="D81" s="89" t="s">
        <v>45</v>
      </c>
      <c r="E81" s="90">
        <v>1823770</v>
      </c>
      <c r="F81" s="87">
        <v>0</v>
      </c>
      <c r="G81" s="87">
        <v>0</v>
      </c>
      <c r="H81" s="87">
        <v>0</v>
      </c>
      <c r="I81" s="88">
        <f t="shared" si="20"/>
        <v>1823770</v>
      </c>
    </row>
    <row r="82" spans="1:9">
      <c r="A82" s="803"/>
      <c r="B82" s="765"/>
      <c r="C82" s="793"/>
      <c r="D82" s="89" t="s">
        <v>43</v>
      </c>
      <c r="E82" s="90">
        <v>1823770</v>
      </c>
      <c r="F82" s="87">
        <v>0</v>
      </c>
      <c r="G82" s="87">
        <v>0</v>
      </c>
      <c r="H82" s="87">
        <v>0</v>
      </c>
      <c r="I82" s="88">
        <f t="shared" si="20"/>
        <v>1823770</v>
      </c>
    </row>
    <row r="83" spans="1:9">
      <c r="A83" s="803"/>
      <c r="B83" s="765"/>
      <c r="C83" s="794"/>
      <c r="D83" s="89" t="s">
        <v>47</v>
      </c>
      <c r="E83" s="90">
        <f>E82-E81</f>
        <v>0</v>
      </c>
      <c r="F83" s="87">
        <v>0</v>
      </c>
      <c r="G83" s="87">
        <v>0</v>
      </c>
      <c r="H83" s="87">
        <v>0</v>
      </c>
      <c r="I83" s="88">
        <f t="shared" si="20"/>
        <v>0</v>
      </c>
    </row>
    <row r="84" spans="1:9">
      <c r="A84" s="803"/>
      <c r="B84" s="765"/>
      <c r="C84" s="795" t="s">
        <v>24</v>
      </c>
      <c r="D84" s="89" t="s">
        <v>45</v>
      </c>
      <c r="E84" s="90">
        <v>1875500</v>
      </c>
      <c r="F84" s="87">
        <v>0</v>
      </c>
      <c r="G84" s="87">
        <v>0</v>
      </c>
      <c r="H84" s="87">
        <v>0</v>
      </c>
      <c r="I84" s="88">
        <f t="shared" si="20"/>
        <v>1875500</v>
      </c>
    </row>
    <row r="85" spans="1:9">
      <c r="A85" s="803"/>
      <c r="B85" s="765"/>
      <c r="C85" s="793"/>
      <c r="D85" s="89" t="s">
        <v>43</v>
      </c>
      <c r="E85" s="90">
        <v>1875500</v>
      </c>
      <c r="F85" s="90">
        <v>0</v>
      </c>
      <c r="G85" s="90">
        <v>0</v>
      </c>
      <c r="H85" s="90">
        <v>0</v>
      </c>
      <c r="I85" s="88">
        <f t="shared" si="20"/>
        <v>1875500</v>
      </c>
    </row>
    <row r="86" spans="1:9">
      <c r="A86" s="803"/>
      <c r="B86" s="765"/>
      <c r="C86" s="794"/>
      <c r="D86" s="89" t="s">
        <v>47</v>
      </c>
      <c r="E86" s="90">
        <f>E85-E84</f>
        <v>0</v>
      </c>
      <c r="F86" s="90">
        <v>0</v>
      </c>
      <c r="G86" s="90">
        <v>0</v>
      </c>
      <c r="H86" s="90">
        <v>0</v>
      </c>
      <c r="I86" s="88">
        <f t="shared" si="20"/>
        <v>0</v>
      </c>
    </row>
    <row r="87" spans="1:9">
      <c r="A87" s="803"/>
      <c r="B87" s="765"/>
      <c r="C87" s="758" t="s">
        <v>5</v>
      </c>
      <c r="D87" s="91" t="s">
        <v>45</v>
      </c>
      <c r="E87" s="92">
        <f>E84+E81+E78</f>
        <v>22584510</v>
      </c>
      <c r="F87" s="92">
        <v>0</v>
      </c>
      <c r="G87" s="92">
        <v>0</v>
      </c>
      <c r="H87" s="92">
        <v>0</v>
      </c>
      <c r="I87" s="93">
        <f t="shared" ref="I87:I89" si="21">SUM(E87:H87)</f>
        <v>22584510</v>
      </c>
    </row>
    <row r="88" spans="1:9">
      <c r="A88" s="803"/>
      <c r="B88" s="765"/>
      <c r="C88" s="759"/>
      <c r="D88" s="91" t="s">
        <v>43</v>
      </c>
      <c r="E88" s="92">
        <f t="shared" ref="E88:E89" si="22">E85+E82+E79</f>
        <v>22584510</v>
      </c>
      <c r="F88" s="92">
        <v>0</v>
      </c>
      <c r="G88" s="92">
        <v>0</v>
      </c>
      <c r="H88" s="92">
        <v>0</v>
      </c>
      <c r="I88" s="93">
        <f t="shared" si="21"/>
        <v>22584510</v>
      </c>
    </row>
    <row r="89" spans="1:9">
      <c r="A89" s="803"/>
      <c r="B89" s="765"/>
      <c r="C89" s="760"/>
      <c r="D89" s="91" t="s">
        <v>47</v>
      </c>
      <c r="E89" s="92">
        <f t="shared" si="22"/>
        <v>0</v>
      </c>
      <c r="F89" s="92">
        <v>0</v>
      </c>
      <c r="G89" s="92">
        <v>0</v>
      </c>
      <c r="H89" s="92">
        <v>0</v>
      </c>
      <c r="I89" s="93">
        <f t="shared" si="21"/>
        <v>0</v>
      </c>
    </row>
    <row r="90" spans="1:9">
      <c r="A90" s="803"/>
      <c r="B90" s="779" t="s">
        <v>164</v>
      </c>
      <c r="C90" s="823" t="s">
        <v>20</v>
      </c>
      <c r="D90" s="86" t="s">
        <v>45</v>
      </c>
      <c r="E90" s="90">
        <v>21378000</v>
      </c>
      <c r="F90" s="87">
        <v>0</v>
      </c>
      <c r="G90" s="87">
        <v>0</v>
      </c>
      <c r="H90" s="87">
        <v>0</v>
      </c>
      <c r="I90" s="88">
        <f>SUM(E90:H90)</f>
        <v>21378000</v>
      </c>
    </row>
    <row r="91" spans="1:9">
      <c r="A91" s="803"/>
      <c r="B91" s="780"/>
      <c r="C91" s="796"/>
      <c r="D91" s="89" t="s">
        <v>43</v>
      </c>
      <c r="E91" s="90">
        <v>21378000</v>
      </c>
      <c r="F91" s="87">
        <v>0</v>
      </c>
      <c r="G91" s="87">
        <v>0</v>
      </c>
      <c r="H91" s="87">
        <v>0</v>
      </c>
      <c r="I91" s="88">
        <f t="shared" ref="I91:I101" si="23">SUM(E91:H91)</f>
        <v>21378000</v>
      </c>
    </row>
    <row r="92" spans="1:9">
      <c r="A92" s="803"/>
      <c r="B92" s="781"/>
      <c r="C92" s="797"/>
      <c r="D92" s="89" t="s">
        <v>47</v>
      </c>
      <c r="E92" s="90">
        <f>E91-E90</f>
        <v>0</v>
      </c>
      <c r="F92" s="87">
        <v>0</v>
      </c>
      <c r="G92" s="87">
        <v>0</v>
      </c>
      <c r="H92" s="87">
        <v>0</v>
      </c>
      <c r="I92" s="88">
        <f t="shared" si="23"/>
        <v>0</v>
      </c>
    </row>
    <row r="93" spans="1:9">
      <c r="A93" s="803"/>
      <c r="B93" s="765"/>
      <c r="C93" s="795" t="s">
        <v>23</v>
      </c>
      <c r="D93" s="89" t="s">
        <v>45</v>
      </c>
      <c r="E93" s="90">
        <v>1958000</v>
      </c>
      <c r="F93" s="87">
        <v>0</v>
      </c>
      <c r="G93" s="87">
        <v>0</v>
      </c>
      <c r="H93" s="87">
        <v>0</v>
      </c>
      <c r="I93" s="88">
        <f t="shared" si="23"/>
        <v>1958000</v>
      </c>
    </row>
    <row r="94" spans="1:9">
      <c r="A94" s="803"/>
      <c r="B94" s="765"/>
      <c r="C94" s="793"/>
      <c r="D94" s="89" t="s">
        <v>43</v>
      </c>
      <c r="E94" s="90">
        <v>1215660</v>
      </c>
      <c r="F94" s="87">
        <v>0</v>
      </c>
      <c r="G94" s="87">
        <v>0</v>
      </c>
      <c r="H94" s="87">
        <v>0</v>
      </c>
      <c r="I94" s="88">
        <f t="shared" si="23"/>
        <v>1215660</v>
      </c>
    </row>
    <row r="95" spans="1:9">
      <c r="A95" s="803"/>
      <c r="B95" s="765"/>
      <c r="C95" s="794"/>
      <c r="D95" s="89" t="s">
        <v>47</v>
      </c>
      <c r="E95" s="90">
        <f>E94-E93</f>
        <v>-742340</v>
      </c>
      <c r="F95" s="87">
        <v>0</v>
      </c>
      <c r="G95" s="87">
        <v>0</v>
      </c>
      <c r="H95" s="87">
        <v>0</v>
      </c>
      <c r="I95" s="88">
        <f t="shared" si="23"/>
        <v>-742340</v>
      </c>
    </row>
    <row r="96" spans="1:9">
      <c r="A96" s="803"/>
      <c r="B96" s="765"/>
      <c r="C96" s="795" t="s">
        <v>165</v>
      </c>
      <c r="D96" s="89" t="s">
        <v>45</v>
      </c>
      <c r="E96" s="90">
        <v>3000000</v>
      </c>
      <c r="F96" s="87">
        <v>0</v>
      </c>
      <c r="G96" s="87">
        <v>0</v>
      </c>
      <c r="H96" s="87">
        <v>0</v>
      </c>
      <c r="I96" s="88">
        <f t="shared" ref="I96:I98" si="24">SUM(E96:H96)</f>
        <v>3000000</v>
      </c>
    </row>
    <row r="97" spans="1:9">
      <c r="A97" s="803"/>
      <c r="B97" s="765"/>
      <c r="C97" s="793"/>
      <c r="D97" s="89" t="s">
        <v>43</v>
      </c>
      <c r="E97" s="90">
        <v>3000000</v>
      </c>
      <c r="F97" s="90">
        <v>0</v>
      </c>
      <c r="G97" s="90">
        <v>0</v>
      </c>
      <c r="H97" s="90">
        <v>0</v>
      </c>
      <c r="I97" s="88">
        <f t="shared" si="24"/>
        <v>3000000</v>
      </c>
    </row>
    <row r="98" spans="1:9">
      <c r="A98" s="803"/>
      <c r="B98" s="765"/>
      <c r="C98" s="794"/>
      <c r="D98" s="89" t="s">
        <v>47</v>
      </c>
      <c r="E98" s="90">
        <f>E97-E96</f>
        <v>0</v>
      </c>
      <c r="F98" s="90">
        <v>0</v>
      </c>
      <c r="G98" s="90">
        <v>0</v>
      </c>
      <c r="H98" s="90">
        <v>0</v>
      </c>
      <c r="I98" s="88">
        <f t="shared" si="24"/>
        <v>0</v>
      </c>
    </row>
    <row r="99" spans="1:9">
      <c r="A99" s="803"/>
      <c r="B99" s="765"/>
      <c r="C99" s="795" t="s">
        <v>24</v>
      </c>
      <c r="D99" s="89" t="s">
        <v>45</v>
      </c>
      <c r="E99" s="90">
        <v>3664000</v>
      </c>
      <c r="F99" s="87">
        <v>0</v>
      </c>
      <c r="G99" s="87">
        <v>0</v>
      </c>
      <c r="H99" s="87">
        <v>0</v>
      </c>
      <c r="I99" s="88">
        <f t="shared" si="23"/>
        <v>3664000</v>
      </c>
    </row>
    <row r="100" spans="1:9">
      <c r="A100" s="803"/>
      <c r="B100" s="765"/>
      <c r="C100" s="793"/>
      <c r="D100" s="89" t="s">
        <v>43</v>
      </c>
      <c r="E100" s="90">
        <v>1825940</v>
      </c>
      <c r="F100" s="90">
        <v>0</v>
      </c>
      <c r="G100" s="90">
        <v>0</v>
      </c>
      <c r="H100" s="90">
        <v>0</v>
      </c>
      <c r="I100" s="88">
        <f t="shared" si="23"/>
        <v>1825940</v>
      </c>
    </row>
    <row r="101" spans="1:9" ht="18" customHeight="1">
      <c r="A101" s="803"/>
      <c r="B101" s="765"/>
      <c r="C101" s="794"/>
      <c r="D101" s="89" t="s">
        <v>47</v>
      </c>
      <c r="E101" s="90">
        <f>E100-E99</f>
        <v>-1838060</v>
      </c>
      <c r="F101" s="90">
        <v>0</v>
      </c>
      <c r="G101" s="90">
        <v>0</v>
      </c>
      <c r="H101" s="90">
        <v>0</v>
      </c>
      <c r="I101" s="88">
        <f t="shared" si="23"/>
        <v>-1838060</v>
      </c>
    </row>
    <row r="102" spans="1:9" ht="18" customHeight="1">
      <c r="A102" s="803"/>
      <c r="B102" s="756"/>
      <c r="C102" s="758" t="s">
        <v>5</v>
      </c>
      <c r="D102" s="91" t="s">
        <v>45</v>
      </c>
      <c r="E102" s="92">
        <f>E90+E99+E96+E93</f>
        <v>30000000</v>
      </c>
      <c r="F102" s="92">
        <v>0</v>
      </c>
      <c r="G102" s="92">
        <v>0</v>
      </c>
      <c r="H102" s="92">
        <v>0</v>
      </c>
      <c r="I102" s="93">
        <f t="shared" ref="I102:I104" si="25">SUM(E102:H102)</f>
        <v>30000000</v>
      </c>
    </row>
    <row r="103" spans="1:9" ht="18" customHeight="1">
      <c r="A103" s="803"/>
      <c r="B103" s="756"/>
      <c r="C103" s="759"/>
      <c r="D103" s="91" t="s">
        <v>43</v>
      </c>
      <c r="E103" s="92">
        <f t="shared" ref="E103:E104" si="26">E91+E100+E97+E94</f>
        <v>27419600</v>
      </c>
      <c r="F103" s="92">
        <v>0</v>
      </c>
      <c r="G103" s="92">
        <v>0</v>
      </c>
      <c r="H103" s="92">
        <v>0</v>
      </c>
      <c r="I103" s="93">
        <f t="shared" si="25"/>
        <v>27419600</v>
      </c>
    </row>
    <row r="104" spans="1:9" ht="18" customHeight="1">
      <c r="A104" s="803"/>
      <c r="B104" s="757"/>
      <c r="C104" s="760"/>
      <c r="D104" s="91" t="s">
        <v>47</v>
      </c>
      <c r="E104" s="92">
        <f t="shared" si="26"/>
        <v>-2580400</v>
      </c>
      <c r="F104" s="92">
        <v>0</v>
      </c>
      <c r="G104" s="92">
        <v>0</v>
      </c>
      <c r="H104" s="92">
        <v>0</v>
      </c>
      <c r="I104" s="93">
        <f t="shared" si="25"/>
        <v>-2580400</v>
      </c>
    </row>
    <row r="105" spans="1:9" ht="18" customHeight="1">
      <c r="A105" s="803"/>
      <c r="B105" s="779" t="s">
        <v>167</v>
      </c>
      <c r="C105" s="785" t="s">
        <v>98</v>
      </c>
      <c r="D105" s="89" t="s">
        <v>45</v>
      </c>
      <c r="E105" s="90">
        <v>27266000</v>
      </c>
      <c r="F105" s="90">
        <v>0</v>
      </c>
      <c r="G105" s="90">
        <v>0</v>
      </c>
      <c r="H105" s="127">
        <v>0</v>
      </c>
      <c r="I105" s="88">
        <f t="shared" ref="I105:I116" si="27">SUM(E105:H105)</f>
        <v>27266000</v>
      </c>
    </row>
    <row r="106" spans="1:9" ht="18" customHeight="1">
      <c r="A106" s="803"/>
      <c r="B106" s="780"/>
      <c r="C106" s="771"/>
      <c r="D106" s="89" t="s">
        <v>43</v>
      </c>
      <c r="E106" s="90">
        <v>23766145</v>
      </c>
      <c r="F106" s="90">
        <v>0</v>
      </c>
      <c r="G106" s="90">
        <v>0</v>
      </c>
      <c r="H106" s="127">
        <v>0</v>
      </c>
      <c r="I106" s="88">
        <f t="shared" si="27"/>
        <v>23766145</v>
      </c>
    </row>
    <row r="107" spans="1:9" ht="18" customHeight="1">
      <c r="A107" s="803"/>
      <c r="B107" s="781"/>
      <c r="C107" s="786"/>
      <c r="D107" s="89" t="s">
        <v>47</v>
      </c>
      <c r="E107" s="90">
        <f>E106-E105</f>
        <v>-3499855</v>
      </c>
      <c r="F107" s="90">
        <v>0</v>
      </c>
      <c r="G107" s="90">
        <v>0</v>
      </c>
      <c r="H107" s="127">
        <v>0</v>
      </c>
      <c r="I107" s="88">
        <f t="shared" si="27"/>
        <v>-3499855</v>
      </c>
    </row>
    <row r="108" spans="1:9">
      <c r="A108" s="803"/>
      <c r="B108" s="761"/>
      <c r="C108" s="785" t="s">
        <v>99</v>
      </c>
      <c r="D108" s="89" t="s">
        <v>45</v>
      </c>
      <c r="E108" s="90">
        <v>32587000</v>
      </c>
      <c r="F108" s="90">
        <v>0</v>
      </c>
      <c r="G108" s="90">
        <v>0</v>
      </c>
      <c r="H108" s="127">
        <v>0</v>
      </c>
      <c r="I108" s="88">
        <f t="shared" si="27"/>
        <v>32587000</v>
      </c>
    </row>
    <row r="109" spans="1:9">
      <c r="A109" s="803"/>
      <c r="B109" s="762"/>
      <c r="C109" s="771"/>
      <c r="D109" s="89" t="s">
        <v>43</v>
      </c>
      <c r="E109" s="90">
        <v>30467210</v>
      </c>
      <c r="F109" s="90">
        <v>0</v>
      </c>
      <c r="G109" s="90">
        <v>0</v>
      </c>
      <c r="H109" s="127">
        <v>0</v>
      </c>
      <c r="I109" s="88">
        <f t="shared" si="27"/>
        <v>30467210</v>
      </c>
    </row>
    <row r="110" spans="1:9">
      <c r="A110" s="803"/>
      <c r="B110" s="762"/>
      <c r="C110" s="786"/>
      <c r="D110" s="89" t="s">
        <v>47</v>
      </c>
      <c r="E110" s="90">
        <f>E109-E108</f>
        <v>-2119790</v>
      </c>
      <c r="F110" s="90">
        <v>0</v>
      </c>
      <c r="G110" s="90">
        <v>0</v>
      </c>
      <c r="H110" s="127">
        <v>0</v>
      </c>
      <c r="I110" s="88">
        <f t="shared" si="27"/>
        <v>-2119790</v>
      </c>
    </row>
    <row r="111" spans="1:9">
      <c r="A111" s="803"/>
      <c r="B111" s="762"/>
      <c r="C111" s="782" t="s">
        <v>100</v>
      </c>
      <c r="D111" s="89" t="s">
        <v>45</v>
      </c>
      <c r="E111" s="90">
        <v>3000000</v>
      </c>
      <c r="F111" s="90">
        <v>0</v>
      </c>
      <c r="G111" s="90">
        <v>0</v>
      </c>
      <c r="H111" s="127">
        <v>0</v>
      </c>
      <c r="I111" s="88">
        <f t="shared" si="27"/>
        <v>3000000</v>
      </c>
    </row>
    <row r="112" spans="1:9">
      <c r="A112" s="803"/>
      <c r="B112" s="762"/>
      <c r="C112" s="783"/>
      <c r="D112" s="89" t="s">
        <v>43</v>
      </c>
      <c r="E112" s="90">
        <v>2990430</v>
      </c>
      <c r="F112" s="90">
        <v>0</v>
      </c>
      <c r="G112" s="90">
        <v>0</v>
      </c>
      <c r="H112" s="127">
        <v>0</v>
      </c>
      <c r="I112" s="88">
        <f t="shared" si="27"/>
        <v>2990430</v>
      </c>
    </row>
    <row r="113" spans="1:9">
      <c r="A113" s="803"/>
      <c r="B113" s="762"/>
      <c r="C113" s="784"/>
      <c r="D113" s="89" t="s">
        <v>47</v>
      </c>
      <c r="E113" s="90">
        <f>E112-E111</f>
        <v>-9570</v>
      </c>
      <c r="F113" s="90">
        <v>0</v>
      </c>
      <c r="G113" s="90">
        <v>0</v>
      </c>
      <c r="H113" s="127">
        <v>0</v>
      </c>
      <c r="I113" s="88">
        <f t="shared" si="27"/>
        <v>-9570</v>
      </c>
    </row>
    <row r="114" spans="1:9">
      <c r="A114" s="803"/>
      <c r="B114" s="762"/>
      <c r="C114" s="782" t="s">
        <v>101</v>
      </c>
      <c r="D114" s="89" t="s">
        <v>45</v>
      </c>
      <c r="E114" s="90">
        <v>750000</v>
      </c>
      <c r="F114" s="90">
        <v>0</v>
      </c>
      <c r="G114" s="90">
        <v>0</v>
      </c>
      <c r="H114" s="127">
        <v>0</v>
      </c>
      <c r="I114" s="88">
        <f t="shared" si="27"/>
        <v>750000</v>
      </c>
    </row>
    <row r="115" spans="1:9">
      <c r="A115" s="803"/>
      <c r="B115" s="762"/>
      <c r="C115" s="783"/>
      <c r="D115" s="89" t="s">
        <v>43</v>
      </c>
      <c r="E115" s="90">
        <v>650000</v>
      </c>
      <c r="F115" s="90">
        <v>0</v>
      </c>
      <c r="G115" s="90">
        <v>0</v>
      </c>
      <c r="H115" s="127">
        <v>0</v>
      </c>
      <c r="I115" s="88">
        <f t="shared" si="27"/>
        <v>650000</v>
      </c>
    </row>
    <row r="116" spans="1:9">
      <c r="A116" s="803"/>
      <c r="B116" s="762"/>
      <c r="C116" s="784"/>
      <c r="D116" s="89" t="s">
        <v>47</v>
      </c>
      <c r="E116" s="90">
        <f>E115-E114</f>
        <v>-100000</v>
      </c>
      <c r="F116" s="90">
        <v>0</v>
      </c>
      <c r="G116" s="90">
        <v>0</v>
      </c>
      <c r="H116" s="127">
        <v>0</v>
      </c>
      <c r="I116" s="88">
        <f t="shared" si="27"/>
        <v>-100000</v>
      </c>
    </row>
    <row r="117" spans="1:9">
      <c r="A117" s="803"/>
      <c r="B117" s="762"/>
      <c r="C117" s="758" t="s">
        <v>5</v>
      </c>
      <c r="D117" s="91" t="s">
        <v>45</v>
      </c>
      <c r="E117" s="92">
        <f>E105+E114+E111+E108</f>
        <v>63603000</v>
      </c>
      <c r="F117" s="92">
        <v>0</v>
      </c>
      <c r="G117" s="92">
        <v>0</v>
      </c>
      <c r="H117" s="92">
        <v>0</v>
      </c>
      <c r="I117" s="93">
        <f t="shared" ref="I117:I119" si="28">SUM(E117:H117)</f>
        <v>63603000</v>
      </c>
    </row>
    <row r="118" spans="1:9">
      <c r="A118" s="803"/>
      <c r="B118" s="762"/>
      <c r="C118" s="759"/>
      <c r="D118" s="91" t="s">
        <v>43</v>
      </c>
      <c r="E118" s="92">
        <f t="shared" ref="E118:E119" si="29">E106+E115+E112+E109</f>
        <v>57873785</v>
      </c>
      <c r="F118" s="92">
        <v>0</v>
      </c>
      <c r="G118" s="92">
        <v>0</v>
      </c>
      <c r="H118" s="92">
        <v>0</v>
      </c>
      <c r="I118" s="93">
        <f t="shared" si="28"/>
        <v>57873785</v>
      </c>
    </row>
    <row r="119" spans="1:9">
      <c r="A119" s="803"/>
      <c r="B119" s="763"/>
      <c r="C119" s="760"/>
      <c r="D119" s="91" t="s">
        <v>47</v>
      </c>
      <c r="E119" s="92">
        <f t="shared" si="29"/>
        <v>-5729215</v>
      </c>
      <c r="F119" s="92">
        <v>0</v>
      </c>
      <c r="G119" s="92">
        <v>0</v>
      </c>
      <c r="H119" s="92">
        <v>0</v>
      </c>
      <c r="I119" s="93">
        <f t="shared" si="28"/>
        <v>-5729215</v>
      </c>
    </row>
    <row r="120" spans="1:9">
      <c r="A120" s="803"/>
      <c r="B120" s="812" t="s">
        <v>163</v>
      </c>
      <c r="C120" s="813"/>
      <c r="D120" s="95" t="s">
        <v>45</v>
      </c>
      <c r="E120" s="96">
        <f>E15+E27+E39+E51+E63+E75+E87+E102+E117</f>
        <v>478965760</v>
      </c>
      <c r="F120" s="96">
        <f t="shared" ref="F120:I120" si="30">F15+F27+F39+F51+F63+F75+F87+F102+F117</f>
        <v>0</v>
      </c>
      <c r="G120" s="96">
        <f t="shared" si="30"/>
        <v>0</v>
      </c>
      <c r="H120" s="96">
        <f t="shared" si="30"/>
        <v>0</v>
      </c>
      <c r="I120" s="96">
        <f t="shared" si="30"/>
        <v>478965760</v>
      </c>
    </row>
    <row r="121" spans="1:9">
      <c r="A121" s="803"/>
      <c r="B121" s="775"/>
      <c r="C121" s="776"/>
      <c r="D121" s="95" t="s">
        <v>43</v>
      </c>
      <c r="E121" s="96">
        <f t="shared" ref="E121:I121" si="31">E16+E28+E40+E52+E64+E76+E88+E103+E118</f>
        <v>461487820</v>
      </c>
      <c r="F121" s="96">
        <f t="shared" si="31"/>
        <v>0</v>
      </c>
      <c r="G121" s="96">
        <f t="shared" si="31"/>
        <v>0</v>
      </c>
      <c r="H121" s="96">
        <f t="shared" si="31"/>
        <v>0</v>
      </c>
      <c r="I121" s="96">
        <f t="shared" si="31"/>
        <v>461487820</v>
      </c>
    </row>
    <row r="122" spans="1:9">
      <c r="A122" s="803"/>
      <c r="B122" s="814"/>
      <c r="C122" s="815"/>
      <c r="D122" s="95" t="s">
        <v>47</v>
      </c>
      <c r="E122" s="96">
        <f t="shared" ref="E122:I122" si="32">E17+E29+E41+E53+E65+E77+E89+E104+E119</f>
        <v>-17477940</v>
      </c>
      <c r="F122" s="96">
        <f t="shared" si="32"/>
        <v>0</v>
      </c>
      <c r="G122" s="96">
        <f t="shared" si="32"/>
        <v>0</v>
      </c>
      <c r="H122" s="96">
        <f t="shared" si="32"/>
        <v>0</v>
      </c>
      <c r="I122" s="96">
        <f t="shared" si="32"/>
        <v>-17477940</v>
      </c>
    </row>
    <row r="123" spans="1:9" ht="16.5" customHeight="1">
      <c r="A123" s="803"/>
      <c r="B123" s="816" t="s">
        <v>153</v>
      </c>
      <c r="C123" s="795" t="s">
        <v>0</v>
      </c>
      <c r="D123" s="89" t="s">
        <v>45</v>
      </c>
      <c r="E123" s="90">
        <v>2144250</v>
      </c>
      <c r="F123" s="87">
        <v>0</v>
      </c>
      <c r="G123" s="87">
        <v>0</v>
      </c>
      <c r="H123" s="87">
        <v>0</v>
      </c>
      <c r="I123" s="88">
        <f>SUM(E123:H123)</f>
        <v>2144250</v>
      </c>
    </row>
    <row r="124" spans="1:9">
      <c r="A124" s="803"/>
      <c r="B124" s="817"/>
      <c r="C124" s="793"/>
      <c r="D124" s="89" t="s">
        <v>43</v>
      </c>
      <c r="E124" s="90">
        <v>2142040</v>
      </c>
      <c r="F124" s="90">
        <v>0</v>
      </c>
      <c r="G124" s="90">
        <v>0</v>
      </c>
      <c r="H124" s="90">
        <v>0</v>
      </c>
      <c r="I124" s="88">
        <f t="shared" ref="I124:I128" si="33">SUM(E124:H124)</f>
        <v>2142040</v>
      </c>
    </row>
    <row r="125" spans="1:9">
      <c r="A125" s="803"/>
      <c r="B125" s="817"/>
      <c r="C125" s="794"/>
      <c r="D125" s="89" t="s">
        <v>45</v>
      </c>
      <c r="E125" s="90">
        <f>E124-E123</f>
        <v>-2210</v>
      </c>
      <c r="F125" s="90">
        <v>0</v>
      </c>
      <c r="G125" s="90">
        <v>0</v>
      </c>
      <c r="H125" s="90">
        <v>0</v>
      </c>
      <c r="I125" s="88">
        <f t="shared" si="33"/>
        <v>-2210</v>
      </c>
    </row>
    <row r="126" spans="1:9">
      <c r="A126" s="803"/>
      <c r="B126" s="817"/>
      <c r="C126" s="795" t="s">
        <v>22</v>
      </c>
      <c r="D126" s="89" t="s">
        <v>45</v>
      </c>
      <c r="E126" s="90">
        <v>1695750</v>
      </c>
      <c r="F126" s="87">
        <v>0</v>
      </c>
      <c r="G126" s="87">
        <v>0</v>
      </c>
      <c r="H126" s="87">
        <v>0</v>
      </c>
      <c r="I126" s="88">
        <f t="shared" si="33"/>
        <v>1695750</v>
      </c>
    </row>
    <row r="127" spans="1:9">
      <c r="A127" s="803"/>
      <c r="B127" s="817"/>
      <c r="C127" s="793"/>
      <c r="D127" s="89" t="s">
        <v>43</v>
      </c>
      <c r="E127" s="90">
        <v>1695750</v>
      </c>
      <c r="F127" s="90">
        <v>0</v>
      </c>
      <c r="G127" s="90">
        <v>0</v>
      </c>
      <c r="H127" s="90">
        <v>0</v>
      </c>
      <c r="I127" s="88">
        <f t="shared" si="33"/>
        <v>1695750</v>
      </c>
    </row>
    <row r="128" spans="1:9">
      <c r="A128" s="803"/>
      <c r="B128" s="817"/>
      <c r="C128" s="794"/>
      <c r="D128" s="89" t="s">
        <v>45</v>
      </c>
      <c r="E128" s="90">
        <f>E127-E126</f>
        <v>0</v>
      </c>
      <c r="F128" s="90">
        <v>0</v>
      </c>
      <c r="G128" s="90">
        <v>0</v>
      </c>
      <c r="H128" s="90">
        <v>0</v>
      </c>
      <c r="I128" s="88">
        <f t="shared" si="33"/>
        <v>0</v>
      </c>
    </row>
    <row r="129" spans="1:9" ht="16.5" customHeight="1">
      <c r="A129" s="803"/>
      <c r="B129" s="817"/>
      <c r="C129" s="789" t="s">
        <v>5</v>
      </c>
      <c r="D129" s="98" t="s">
        <v>45</v>
      </c>
      <c r="E129" s="99">
        <f>E123+E126</f>
        <v>3840000</v>
      </c>
      <c r="F129" s="100">
        <v>0</v>
      </c>
      <c r="G129" s="100">
        <v>0</v>
      </c>
      <c r="H129" s="100">
        <v>0</v>
      </c>
      <c r="I129" s="101">
        <f>I123+I126</f>
        <v>3840000</v>
      </c>
    </row>
    <row r="130" spans="1:9">
      <c r="A130" s="803"/>
      <c r="B130" s="817"/>
      <c r="C130" s="790"/>
      <c r="D130" s="98" t="s">
        <v>43</v>
      </c>
      <c r="E130" s="99">
        <f t="shared" ref="E130:E131" si="34">E124+E127</f>
        <v>3837790</v>
      </c>
      <c r="F130" s="99">
        <v>0</v>
      </c>
      <c r="G130" s="99">
        <v>0</v>
      </c>
      <c r="H130" s="99">
        <v>0</v>
      </c>
      <c r="I130" s="101">
        <f t="shared" ref="I130:I131" si="35">I124+I127</f>
        <v>3837790</v>
      </c>
    </row>
    <row r="131" spans="1:9">
      <c r="A131" s="803"/>
      <c r="B131" s="817"/>
      <c r="C131" s="791"/>
      <c r="D131" s="98" t="s">
        <v>45</v>
      </c>
      <c r="E131" s="99">
        <f t="shared" si="34"/>
        <v>-2210</v>
      </c>
      <c r="F131" s="99">
        <v>0</v>
      </c>
      <c r="G131" s="99">
        <v>0</v>
      </c>
      <c r="H131" s="99">
        <v>0</v>
      </c>
      <c r="I131" s="101">
        <f t="shared" si="35"/>
        <v>-2210</v>
      </c>
    </row>
    <row r="132" spans="1:9">
      <c r="A132" s="803"/>
      <c r="B132" s="806" t="s">
        <v>162</v>
      </c>
      <c r="C132" s="807"/>
      <c r="D132" s="95" t="s">
        <v>45</v>
      </c>
      <c r="E132" s="96">
        <f>E129</f>
        <v>3840000</v>
      </c>
      <c r="F132" s="96">
        <f t="shared" ref="F132:I132" si="36">F129</f>
        <v>0</v>
      </c>
      <c r="G132" s="96">
        <f t="shared" si="36"/>
        <v>0</v>
      </c>
      <c r="H132" s="96">
        <f t="shared" si="36"/>
        <v>0</v>
      </c>
      <c r="I132" s="97">
        <f t="shared" si="36"/>
        <v>3840000</v>
      </c>
    </row>
    <row r="133" spans="1:9">
      <c r="A133" s="803"/>
      <c r="B133" s="808"/>
      <c r="C133" s="809"/>
      <c r="D133" s="95" t="s">
        <v>43</v>
      </c>
      <c r="E133" s="96">
        <f t="shared" ref="E133:I133" si="37">E130</f>
        <v>3837790</v>
      </c>
      <c r="F133" s="96">
        <f t="shared" si="37"/>
        <v>0</v>
      </c>
      <c r="G133" s="96">
        <f t="shared" si="37"/>
        <v>0</v>
      </c>
      <c r="H133" s="96">
        <f t="shared" si="37"/>
        <v>0</v>
      </c>
      <c r="I133" s="97">
        <f t="shared" si="37"/>
        <v>3837790</v>
      </c>
    </row>
    <row r="134" spans="1:9">
      <c r="A134" s="803"/>
      <c r="B134" s="810"/>
      <c r="C134" s="811"/>
      <c r="D134" s="95" t="s">
        <v>47</v>
      </c>
      <c r="E134" s="96">
        <f t="shared" ref="E134:I134" si="38">E131</f>
        <v>-2210</v>
      </c>
      <c r="F134" s="96">
        <f t="shared" si="38"/>
        <v>0</v>
      </c>
      <c r="G134" s="96">
        <f t="shared" si="38"/>
        <v>0</v>
      </c>
      <c r="H134" s="96">
        <f t="shared" si="38"/>
        <v>0</v>
      </c>
      <c r="I134" s="97">
        <f t="shared" si="38"/>
        <v>-2210</v>
      </c>
    </row>
    <row r="135" spans="1:9">
      <c r="A135" s="803"/>
      <c r="B135" s="792" t="s">
        <v>154</v>
      </c>
      <c r="C135" s="793" t="s">
        <v>21</v>
      </c>
      <c r="D135" s="89" t="s">
        <v>45</v>
      </c>
      <c r="E135" s="90">
        <v>1400000</v>
      </c>
      <c r="F135" s="87">
        <v>0</v>
      </c>
      <c r="G135" s="87">
        <v>0</v>
      </c>
      <c r="H135" s="87">
        <v>0</v>
      </c>
      <c r="I135" s="88">
        <f>SUM(E135:H135)</f>
        <v>1400000</v>
      </c>
    </row>
    <row r="136" spans="1:9">
      <c r="A136" s="803"/>
      <c r="B136" s="792"/>
      <c r="C136" s="793"/>
      <c r="D136" s="89" t="s">
        <v>43</v>
      </c>
      <c r="E136" s="90">
        <v>747050</v>
      </c>
      <c r="F136" s="90">
        <v>0</v>
      </c>
      <c r="G136" s="90">
        <v>0</v>
      </c>
      <c r="H136" s="90">
        <v>0</v>
      </c>
      <c r="I136" s="88">
        <f t="shared" ref="I136:I179" si="39">SUM(E136:H136)</f>
        <v>747050</v>
      </c>
    </row>
    <row r="137" spans="1:9">
      <c r="A137" s="803"/>
      <c r="B137" s="792"/>
      <c r="C137" s="794"/>
      <c r="D137" s="89" t="s">
        <v>47</v>
      </c>
      <c r="E137" s="90">
        <f>E136-E135</f>
        <v>-652950</v>
      </c>
      <c r="F137" s="90">
        <v>0</v>
      </c>
      <c r="G137" s="90">
        <v>0</v>
      </c>
      <c r="H137" s="90">
        <v>0</v>
      </c>
      <c r="I137" s="88">
        <f t="shared" si="39"/>
        <v>-652950</v>
      </c>
    </row>
    <row r="138" spans="1:9">
      <c r="A138" s="803"/>
      <c r="B138" s="765"/>
      <c r="C138" s="795" t="s">
        <v>29</v>
      </c>
      <c r="D138" s="89" t="s">
        <v>45</v>
      </c>
      <c r="E138" s="90">
        <v>15906750</v>
      </c>
      <c r="F138" s="87">
        <v>0</v>
      </c>
      <c r="G138" s="87">
        <v>0</v>
      </c>
      <c r="H138" s="87">
        <v>0</v>
      </c>
      <c r="I138" s="88">
        <f t="shared" si="39"/>
        <v>15906750</v>
      </c>
    </row>
    <row r="139" spans="1:9">
      <c r="A139" s="803"/>
      <c r="B139" s="765"/>
      <c r="C139" s="793"/>
      <c r="D139" s="89" t="s">
        <v>43</v>
      </c>
      <c r="E139" s="90">
        <v>14137324</v>
      </c>
      <c r="F139" s="90">
        <v>0</v>
      </c>
      <c r="G139" s="90">
        <v>0</v>
      </c>
      <c r="H139" s="90">
        <v>0</v>
      </c>
      <c r="I139" s="88">
        <f t="shared" si="39"/>
        <v>14137324</v>
      </c>
    </row>
    <row r="140" spans="1:9">
      <c r="A140" s="803"/>
      <c r="B140" s="765"/>
      <c r="C140" s="794"/>
      <c r="D140" s="89" t="s">
        <v>47</v>
      </c>
      <c r="E140" s="90">
        <f>E139-E138</f>
        <v>-1769426</v>
      </c>
      <c r="F140" s="90">
        <v>0</v>
      </c>
      <c r="G140" s="90">
        <v>0</v>
      </c>
      <c r="H140" s="90">
        <v>0</v>
      </c>
      <c r="I140" s="88">
        <f t="shared" si="39"/>
        <v>-1769426</v>
      </c>
    </row>
    <row r="141" spans="1:9">
      <c r="A141" s="803"/>
      <c r="B141" s="102"/>
      <c r="C141" s="795" t="s">
        <v>1</v>
      </c>
      <c r="D141" s="89" t="s">
        <v>45</v>
      </c>
      <c r="E141" s="90">
        <v>8800000</v>
      </c>
      <c r="F141" s="87">
        <v>0</v>
      </c>
      <c r="G141" s="87">
        <v>0</v>
      </c>
      <c r="H141" s="87">
        <v>0</v>
      </c>
      <c r="I141" s="88">
        <f t="shared" si="39"/>
        <v>8800000</v>
      </c>
    </row>
    <row r="142" spans="1:9">
      <c r="A142" s="803"/>
      <c r="B142" s="102"/>
      <c r="C142" s="793"/>
      <c r="D142" s="89" t="s">
        <v>43</v>
      </c>
      <c r="E142" s="90">
        <v>5710320</v>
      </c>
      <c r="F142" s="90">
        <v>0</v>
      </c>
      <c r="G142" s="90">
        <v>0</v>
      </c>
      <c r="H142" s="90">
        <v>0</v>
      </c>
      <c r="I142" s="88">
        <f t="shared" si="39"/>
        <v>5710320</v>
      </c>
    </row>
    <row r="143" spans="1:9">
      <c r="A143" s="803"/>
      <c r="B143" s="102"/>
      <c r="C143" s="794"/>
      <c r="D143" s="89" t="s">
        <v>47</v>
      </c>
      <c r="E143" s="90">
        <f>E142-E141</f>
        <v>-3089680</v>
      </c>
      <c r="F143" s="90">
        <v>0</v>
      </c>
      <c r="G143" s="90">
        <v>0</v>
      </c>
      <c r="H143" s="90">
        <v>0</v>
      </c>
      <c r="I143" s="88">
        <f t="shared" si="39"/>
        <v>-3089680</v>
      </c>
    </row>
    <row r="144" spans="1:9">
      <c r="A144" s="803"/>
      <c r="B144" s="102"/>
      <c r="C144" s="103"/>
      <c r="D144" s="89" t="s">
        <v>45</v>
      </c>
      <c r="E144" s="90">
        <v>1420000</v>
      </c>
      <c r="F144" s="87">
        <v>0</v>
      </c>
      <c r="G144" s="87">
        <v>0</v>
      </c>
      <c r="H144" s="87">
        <v>0</v>
      </c>
      <c r="I144" s="88">
        <f t="shared" ref="I144:I146" si="40">SUM(E144:H144)</f>
        <v>1420000</v>
      </c>
    </row>
    <row r="145" spans="1:9">
      <c r="A145" s="803"/>
      <c r="B145" s="102"/>
      <c r="C145" s="103" t="s">
        <v>2</v>
      </c>
      <c r="D145" s="89" t="s">
        <v>43</v>
      </c>
      <c r="E145" s="90">
        <v>1414276</v>
      </c>
      <c r="F145" s="90">
        <v>0</v>
      </c>
      <c r="G145" s="90">
        <v>0</v>
      </c>
      <c r="H145" s="90">
        <v>0</v>
      </c>
      <c r="I145" s="88">
        <f t="shared" si="40"/>
        <v>1414276</v>
      </c>
    </row>
    <row r="146" spans="1:9">
      <c r="A146" s="803"/>
      <c r="B146" s="102"/>
      <c r="C146" s="104"/>
      <c r="D146" s="89" t="s">
        <v>47</v>
      </c>
      <c r="E146" s="90">
        <f>E145-E144</f>
        <v>-5724</v>
      </c>
      <c r="F146" s="90">
        <v>0</v>
      </c>
      <c r="G146" s="90">
        <v>0</v>
      </c>
      <c r="H146" s="90">
        <v>0</v>
      </c>
      <c r="I146" s="88">
        <f t="shared" si="40"/>
        <v>-5724</v>
      </c>
    </row>
    <row r="147" spans="1:9">
      <c r="A147" s="803"/>
      <c r="B147" s="102"/>
      <c r="C147" s="805" t="s">
        <v>144</v>
      </c>
      <c r="D147" s="89" t="s">
        <v>45</v>
      </c>
      <c r="E147" s="90">
        <v>1000000</v>
      </c>
      <c r="F147" s="87">
        <v>0</v>
      </c>
      <c r="G147" s="87">
        <v>0</v>
      </c>
      <c r="H147" s="87">
        <v>0</v>
      </c>
      <c r="I147" s="88">
        <f t="shared" si="39"/>
        <v>1000000</v>
      </c>
    </row>
    <row r="148" spans="1:9">
      <c r="A148" s="803"/>
      <c r="B148" s="102"/>
      <c r="C148" s="793"/>
      <c r="D148" s="89" t="s">
        <v>43</v>
      </c>
      <c r="E148" s="90">
        <v>906160</v>
      </c>
      <c r="F148" s="90">
        <v>0</v>
      </c>
      <c r="G148" s="90">
        <v>0</v>
      </c>
      <c r="H148" s="90">
        <v>0</v>
      </c>
      <c r="I148" s="88">
        <f t="shared" si="39"/>
        <v>906160</v>
      </c>
    </row>
    <row r="149" spans="1:9">
      <c r="A149" s="803"/>
      <c r="B149" s="102"/>
      <c r="C149" s="794"/>
      <c r="D149" s="89" t="s">
        <v>47</v>
      </c>
      <c r="E149" s="90">
        <f>E148-E147</f>
        <v>-93840</v>
      </c>
      <c r="F149" s="90">
        <v>0</v>
      </c>
      <c r="G149" s="90">
        <v>0</v>
      </c>
      <c r="H149" s="90">
        <v>0</v>
      </c>
      <c r="I149" s="88">
        <f t="shared" si="39"/>
        <v>-93840</v>
      </c>
    </row>
    <row r="150" spans="1:9">
      <c r="A150" s="803"/>
      <c r="B150" s="787"/>
      <c r="C150" s="789" t="s">
        <v>5</v>
      </c>
      <c r="D150" s="98" t="s">
        <v>45</v>
      </c>
      <c r="E150" s="99">
        <f>E135+E138+E141+E147+E144</f>
        <v>28526750</v>
      </c>
      <c r="F150" s="99">
        <f t="shared" ref="F150:I150" si="41">F135+F138+F141+F147+F144</f>
        <v>0</v>
      </c>
      <c r="G150" s="99">
        <f t="shared" si="41"/>
        <v>0</v>
      </c>
      <c r="H150" s="99">
        <f t="shared" si="41"/>
        <v>0</v>
      </c>
      <c r="I150" s="101">
        <f t="shared" si="41"/>
        <v>28526750</v>
      </c>
    </row>
    <row r="151" spans="1:9">
      <c r="A151" s="803"/>
      <c r="B151" s="787"/>
      <c r="C151" s="790"/>
      <c r="D151" s="98" t="s">
        <v>43</v>
      </c>
      <c r="E151" s="99">
        <f t="shared" ref="E151:I151" si="42">E136+E139+E142+E148+E145</f>
        <v>22915130</v>
      </c>
      <c r="F151" s="99">
        <f t="shared" si="42"/>
        <v>0</v>
      </c>
      <c r="G151" s="99">
        <f t="shared" si="42"/>
        <v>0</v>
      </c>
      <c r="H151" s="99">
        <f t="shared" si="42"/>
        <v>0</v>
      </c>
      <c r="I151" s="101">
        <f t="shared" si="42"/>
        <v>22915130</v>
      </c>
    </row>
    <row r="152" spans="1:9">
      <c r="A152" s="803"/>
      <c r="B152" s="788"/>
      <c r="C152" s="791"/>
      <c r="D152" s="98" t="s">
        <v>45</v>
      </c>
      <c r="E152" s="99">
        <f t="shared" ref="E152:I152" si="43">E137+E140+E143+E149+E146</f>
        <v>-5611620</v>
      </c>
      <c r="F152" s="99">
        <f t="shared" si="43"/>
        <v>0</v>
      </c>
      <c r="G152" s="99">
        <f t="shared" si="43"/>
        <v>0</v>
      </c>
      <c r="H152" s="99">
        <f t="shared" si="43"/>
        <v>0</v>
      </c>
      <c r="I152" s="101">
        <f t="shared" si="43"/>
        <v>-5611620</v>
      </c>
    </row>
    <row r="153" spans="1:9" ht="16.5" customHeight="1">
      <c r="A153" s="803"/>
      <c r="B153" s="792" t="s">
        <v>155</v>
      </c>
      <c r="C153" s="795" t="s">
        <v>29</v>
      </c>
      <c r="D153" s="89" t="s">
        <v>45</v>
      </c>
      <c r="E153" s="90">
        <v>160200</v>
      </c>
      <c r="F153" s="87">
        <v>0</v>
      </c>
      <c r="G153" s="87">
        <v>0</v>
      </c>
      <c r="H153" s="87">
        <v>0</v>
      </c>
      <c r="I153" s="88">
        <f t="shared" ref="I153:I155" si="44">SUM(E153:H153)</f>
        <v>160200</v>
      </c>
    </row>
    <row r="154" spans="1:9">
      <c r="A154" s="803"/>
      <c r="B154" s="792"/>
      <c r="C154" s="793"/>
      <c r="D154" s="89" t="s">
        <v>43</v>
      </c>
      <c r="E154" s="90">
        <v>125080</v>
      </c>
      <c r="F154" s="90">
        <v>0</v>
      </c>
      <c r="G154" s="90">
        <v>0</v>
      </c>
      <c r="H154" s="90">
        <v>0</v>
      </c>
      <c r="I154" s="88">
        <f t="shared" si="44"/>
        <v>125080</v>
      </c>
    </row>
    <row r="155" spans="1:9">
      <c r="A155" s="803"/>
      <c r="B155" s="792"/>
      <c r="C155" s="794"/>
      <c r="D155" s="89" t="s">
        <v>47</v>
      </c>
      <c r="E155" s="90">
        <f>E154-E153</f>
        <v>-35120</v>
      </c>
      <c r="F155" s="90">
        <v>0</v>
      </c>
      <c r="G155" s="90">
        <v>0</v>
      </c>
      <c r="H155" s="90">
        <v>0</v>
      </c>
      <c r="I155" s="88">
        <f t="shared" si="44"/>
        <v>-35120</v>
      </c>
    </row>
    <row r="156" spans="1:9" ht="16.5" customHeight="1">
      <c r="A156" s="803"/>
      <c r="B156" s="787"/>
      <c r="C156" s="789" t="s">
        <v>5</v>
      </c>
      <c r="D156" s="98" t="s">
        <v>45</v>
      </c>
      <c r="E156" s="99">
        <f>E153</f>
        <v>160200</v>
      </c>
      <c r="F156" s="99">
        <f t="shared" ref="F156:I156" si="45">F153</f>
        <v>0</v>
      </c>
      <c r="G156" s="99">
        <f t="shared" si="45"/>
        <v>0</v>
      </c>
      <c r="H156" s="99">
        <f t="shared" si="45"/>
        <v>0</v>
      </c>
      <c r="I156" s="101">
        <f t="shared" si="45"/>
        <v>160200</v>
      </c>
    </row>
    <row r="157" spans="1:9">
      <c r="A157" s="803"/>
      <c r="B157" s="787"/>
      <c r="C157" s="790"/>
      <c r="D157" s="98" t="s">
        <v>43</v>
      </c>
      <c r="E157" s="99">
        <f t="shared" ref="E157:I157" si="46">E154</f>
        <v>125080</v>
      </c>
      <c r="F157" s="99">
        <f t="shared" si="46"/>
        <v>0</v>
      </c>
      <c r="G157" s="99">
        <f t="shared" si="46"/>
        <v>0</v>
      </c>
      <c r="H157" s="99">
        <f t="shared" si="46"/>
        <v>0</v>
      </c>
      <c r="I157" s="101">
        <f t="shared" si="46"/>
        <v>125080</v>
      </c>
    </row>
    <row r="158" spans="1:9">
      <c r="A158" s="803"/>
      <c r="B158" s="788"/>
      <c r="C158" s="791"/>
      <c r="D158" s="98" t="s">
        <v>45</v>
      </c>
      <c r="E158" s="99">
        <f t="shared" ref="E158:I158" si="47">E155</f>
        <v>-35120</v>
      </c>
      <c r="F158" s="99">
        <f t="shared" si="47"/>
        <v>0</v>
      </c>
      <c r="G158" s="99">
        <f t="shared" si="47"/>
        <v>0</v>
      </c>
      <c r="H158" s="99">
        <f t="shared" si="47"/>
        <v>0</v>
      </c>
      <c r="I158" s="101">
        <f t="shared" si="47"/>
        <v>-35120</v>
      </c>
    </row>
    <row r="159" spans="1:9">
      <c r="A159" s="803"/>
      <c r="B159" s="829" t="s">
        <v>156</v>
      </c>
      <c r="C159" s="795" t="s">
        <v>168</v>
      </c>
      <c r="D159" s="89" t="s">
        <v>45</v>
      </c>
      <c r="E159" s="90">
        <v>1467000</v>
      </c>
      <c r="F159" s="87">
        <v>0</v>
      </c>
      <c r="G159" s="87">
        <v>0</v>
      </c>
      <c r="H159" s="87">
        <v>0</v>
      </c>
      <c r="I159" s="88">
        <f t="shared" si="39"/>
        <v>1467000</v>
      </c>
    </row>
    <row r="160" spans="1:9">
      <c r="A160" s="803"/>
      <c r="B160" s="817"/>
      <c r="C160" s="793"/>
      <c r="D160" s="89" t="s">
        <v>43</v>
      </c>
      <c r="E160" s="90">
        <v>1351900</v>
      </c>
      <c r="F160" s="90">
        <v>0</v>
      </c>
      <c r="G160" s="90">
        <v>0</v>
      </c>
      <c r="H160" s="90">
        <v>0</v>
      </c>
      <c r="I160" s="88">
        <f t="shared" si="39"/>
        <v>1351900</v>
      </c>
    </row>
    <row r="161" spans="1:9">
      <c r="A161" s="803"/>
      <c r="B161" s="817"/>
      <c r="C161" s="794"/>
      <c r="D161" s="89" t="s">
        <v>47</v>
      </c>
      <c r="E161" s="90">
        <f>E160-E159</f>
        <v>-115100</v>
      </c>
      <c r="F161" s="90">
        <v>0</v>
      </c>
      <c r="G161" s="90">
        <v>0</v>
      </c>
      <c r="H161" s="90">
        <v>0</v>
      </c>
      <c r="I161" s="88">
        <f t="shared" si="39"/>
        <v>-115100</v>
      </c>
    </row>
    <row r="162" spans="1:9">
      <c r="A162" s="803"/>
      <c r="B162" s="817"/>
      <c r="C162" s="795" t="s">
        <v>108</v>
      </c>
      <c r="D162" s="89" t="s">
        <v>45</v>
      </c>
      <c r="E162" s="90">
        <v>36000</v>
      </c>
      <c r="F162" s="87">
        <v>0</v>
      </c>
      <c r="G162" s="87">
        <v>0</v>
      </c>
      <c r="H162" s="87">
        <v>0</v>
      </c>
      <c r="I162" s="88">
        <f t="shared" si="39"/>
        <v>36000</v>
      </c>
    </row>
    <row r="163" spans="1:9">
      <c r="A163" s="803"/>
      <c r="B163" s="817"/>
      <c r="C163" s="793"/>
      <c r="D163" s="89" t="s">
        <v>43</v>
      </c>
      <c r="E163" s="90">
        <v>20000</v>
      </c>
      <c r="F163" s="90">
        <v>0</v>
      </c>
      <c r="G163" s="90">
        <v>0</v>
      </c>
      <c r="H163" s="90">
        <v>0</v>
      </c>
      <c r="I163" s="88">
        <f t="shared" si="39"/>
        <v>20000</v>
      </c>
    </row>
    <row r="164" spans="1:9">
      <c r="A164" s="803"/>
      <c r="B164" s="817"/>
      <c r="C164" s="794"/>
      <c r="D164" s="89" t="s">
        <v>47</v>
      </c>
      <c r="E164" s="90">
        <f>E163-E162</f>
        <v>-16000</v>
      </c>
      <c r="F164" s="90">
        <v>0</v>
      </c>
      <c r="G164" s="90">
        <v>0</v>
      </c>
      <c r="H164" s="90">
        <v>0</v>
      </c>
      <c r="I164" s="88">
        <f t="shared" si="39"/>
        <v>-16000</v>
      </c>
    </row>
    <row r="165" spans="1:9">
      <c r="A165" s="803"/>
      <c r="B165" s="817"/>
      <c r="C165" s="795" t="s">
        <v>169</v>
      </c>
      <c r="D165" s="89" t="s">
        <v>45</v>
      </c>
      <c r="E165" s="90">
        <v>267000</v>
      </c>
      <c r="F165" s="87">
        <v>0</v>
      </c>
      <c r="G165" s="87">
        <v>0</v>
      </c>
      <c r="H165" s="87">
        <v>0</v>
      </c>
      <c r="I165" s="88">
        <f t="shared" si="39"/>
        <v>267000</v>
      </c>
    </row>
    <row r="166" spans="1:9">
      <c r="A166" s="803"/>
      <c r="B166" s="817"/>
      <c r="C166" s="793"/>
      <c r="D166" s="89" t="s">
        <v>43</v>
      </c>
      <c r="E166" s="90">
        <v>266620</v>
      </c>
      <c r="F166" s="90">
        <v>0</v>
      </c>
      <c r="G166" s="90">
        <v>0</v>
      </c>
      <c r="H166" s="90">
        <v>0</v>
      </c>
      <c r="I166" s="88">
        <f t="shared" si="39"/>
        <v>266620</v>
      </c>
    </row>
    <row r="167" spans="1:9">
      <c r="A167" s="803"/>
      <c r="B167" s="817"/>
      <c r="C167" s="794"/>
      <c r="D167" s="89" t="s">
        <v>47</v>
      </c>
      <c r="E167" s="90">
        <f>E166-E165</f>
        <v>-380</v>
      </c>
      <c r="F167" s="90">
        <v>0</v>
      </c>
      <c r="G167" s="90">
        <v>0</v>
      </c>
      <c r="H167" s="90">
        <v>0</v>
      </c>
      <c r="I167" s="88">
        <f t="shared" si="39"/>
        <v>-380</v>
      </c>
    </row>
    <row r="168" spans="1:9">
      <c r="A168" s="803"/>
      <c r="B168" s="817"/>
      <c r="C168" s="795" t="s">
        <v>3</v>
      </c>
      <c r="D168" s="89" t="s">
        <v>45</v>
      </c>
      <c r="E168" s="90">
        <v>234000</v>
      </c>
      <c r="F168" s="87">
        <v>0</v>
      </c>
      <c r="G168" s="87">
        <v>0</v>
      </c>
      <c r="H168" s="87">
        <v>0</v>
      </c>
      <c r="I168" s="88">
        <f t="shared" ref="I168:I170" si="48">SUM(E168:H168)</f>
        <v>234000</v>
      </c>
    </row>
    <row r="169" spans="1:9">
      <c r="A169" s="803"/>
      <c r="B169" s="817"/>
      <c r="C169" s="793"/>
      <c r="D169" s="89" t="s">
        <v>43</v>
      </c>
      <c r="E169" s="90">
        <v>229630</v>
      </c>
      <c r="F169" s="90">
        <v>0</v>
      </c>
      <c r="G169" s="90">
        <v>0</v>
      </c>
      <c r="H169" s="90">
        <v>0</v>
      </c>
      <c r="I169" s="88">
        <f t="shared" si="48"/>
        <v>229630</v>
      </c>
    </row>
    <row r="170" spans="1:9">
      <c r="A170" s="803"/>
      <c r="B170" s="817"/>
      <c r="C170" s="794"/>
      <c r="D170" s="89" t="s">
        <v>47</v>
      </c>
      <c r="E170" s="90">
        <f>E169-E168</f>
        <v>-4370</v>
      </c>
      <c r="F170" s="90">
        <v>0</v>
      </c>
      <c r="G170" s="90">
        <v>0</v>
      </c>
      <c r="H170" s="90">
        <v>0</v>
      </c>
      <c r="I170" s="88">
        <f t="shared" si="48"/>
        <v>-4370</v>
      </c>
    </row>
    <row r="171" spans="1:9">
      <c r="A171" s="803"/>
      <c r="B171" s="817"/>
      <c r="C171" s="789" t="s">
        <v>5</v>
      </c>
      <c r="D171" s="98" t="s">
        <v>45</v>
      </c>
      <c r="E171" s="99">
        <f>E159+E162+E165+E168</f>
        <v>2004000</v>
      </c>
      <c r="F171" s="99">
        <f t="shared" ref="F171:I171" si="49">F159+F162+F165+F168</f>
        <v>0</v>
      </c>
      <c r="G171" s="99">
        <f t="shared" si="49"/>
        <v>0</v>
      </c>
      <c r="H171" s="99">
        <f t="shared" si="49"/>
        <v>0</v>
      </c>
      <c r="I171" s="101">
        <f t="shared" si="49"/>
        <v>2004000</v>
      </c>
    </row>
    <row r="172" spans="1:9">
      <c r="A172" s="803"/>
      <c r="B172" s="817"/>
      <c r="C172" s="790"/>
      <c r="D172" s="98" t="s">
        <v>43</v>
      </c>
      <c r="E172" s="99">
        <f t="shared" ref="E172:I172" si="50">E160+E163+E166+E169</f>
        <v>1868150</v>
      </c>
      <c r="F172" s="99">
        <f t="shared" si="50"/>
        <v>0</v>
      </c>
      <c r="G172" s="99">
        <f t="shared" si="50"/>
        <v>0</v>
      </c>
      <c r="H172" s="99">
        <f t="shared" si="50"/>
        <v>0</v>
      </c>
      <c r="I172" s="101">
        <f t="shared" si="50"/>
        <v>1868150</v>
      </c>
    </row>
    <row r="173" spans="1:9">
      <c r="A173" s="803"/>
      <c r="B173" s="830"/>
      <c r="C173" s="791"/>
      <c r="D173" s="98" t="s">
        <v>45</v>
      </c>
      <c r="E173" s="99">
        <f t="shared" ref="E173:I173" si="51">E161+E164+E167+E170</f>
        <v>-135850</v>
      </c>
      <c r="F173" s="99">
        <f t="shared" si="51"/>
        <v>0</v>
      </c>
      <c r="G173" s="99">
        <f t="shared" si="51"/>
        <v>0</v>
      </c>
      <c r="H173" s="99">
        <f t="shared" si="51"/>
        <v>0</v>
      </c>
      <c r="I173" s="101">
        <f t="shared" si="51"/>
        <v>-135850</v>
      </c>
    </row>
    <row r="174" spans="1:9" ht="16.5" customHeight="1">
      <c r="A174" s="803"/>
      <c r="B174" s="829" t="s">
        <v>157</v>
      </c>
      <c r="C174" s="795" t="s">
        <v>21</v>
      </c>
      <c r="D174" s="89" t="s">
        <v>45</v>
      </c>
      <c r="E174" s="90">
        <v>400000</v>
      </c>
      <c r="F174" s="87">
        <v>0</v>
      </c>
      <c r="G174" s="87">
        <v>0</v>
      </c>
      <c r="H174" s="87">
        <v>0</v>
      </c>
      <c r="I174" s="88">
        <f t="shared" si="39"/>
        <v>400000</v>
      </c>
    </row>
    <row r="175" spans="1:9">
      <c r="A175" s="803"/>
      <c r="B175" s="817"/>
      <c r="C175" s="793"/>
      <c r="D175" s="89" t="s">
        <v>43</v>
      </c>
      <c r="E175" s="90">
        <v>46100</v>
      </c>
      <c r="F175" s="90">
        <v>0</v>
      </c>
      <c r="G175" s="90">
        <v>0</v>
      </c>
      <c r="H175" s="90">
        <v>0</v>
      </c>
      <c r="I175" s="88">
        <f t="shared" si="39"/>
        <v>46100</v>
      </c>
    </row>
    <row r="176" spans="1:9">
      <c r="A176" s="803"/>
      <c r="B176" s="817"/>
      <c r="C176" s="794"/>
      <c r="D176" s="89" t="s">
        <v>47</v>
      </c>
      <c r="E176" s="90">
        <f>E175-E174</f>
        <v>-353900</v>
      </c>
      <c r="F176" s="90">
        <v>0</v>
      </c>
      <c r="G176" s="90">
        <v>0</v>
      </c>
      <c r="H176" s="90">
        <v>0</v>
      </c>
      <c r="I176" s="88">
        <f t="shared" si="39"/>
        <v>-353900</v>
      </c>
    </row>
    <row r="177" spans="1:9">
      <c r="A177" s="803"/>
      <c r="B177" s="817"/>
      <c r="C177" s="795" t="s">
        <v>110</v>
      </c>
      <c r="D177" s="89" t="s">
        <v>45</v>
      </c>
      <c r="E177" s="90">
        <v>3800000</v>
      </c>
      <c r="F177" s="87">
        <v>0</v>
      </c>
      <c r="G177" s="87">
        <v>0</v>
      </c>
      <c r="H177" s="87">
        <v>0</v>
      </c>
      <c r="I177" s="88">
        <f t="shared" si="39"/>
        <v>3800000</v>
      </c>
    </row>
    <row r="178" spans="1:9">
      <c r="A178" s="803"/>
      <c r="B178" s="817"/>
      <c r="C178" s="793"/>
      <c r="D178" s="89" t="s">
        <v>43</v>
      </c>
      <c r="E178" s="90">
        <v>3800000</v>
      </c>
      <c r="F178" s="90">
        <v>0</v>
      </c>
      <c r="G178" s="90">
        <v>0</v>
      </c>
      <c r="H178" s="90">
        <v>0</v>
      </c>
      <c r="I178" s="88">
        <f t="shared" si="39"/>
        <v>3800000</v>
      </c>
    </row>
    <row r="179" spans="1:9">
      <c r="A179" s="803"/>
      <c r="B179" s="817"/>
      <c r="C179" s="794"/>
      <c r="D179" s="89" t="s">
        <v>47</v>
      </c>
      <c r="E179" s="90">
        <f>E178-E177</f>
        <v>0</v>
      </c>
      <c r="F179" s="90">
        <v>0</v>
      </c>
      <c r="G179" s="90">
        <v>0</v>
      </c>
      <c r="H179" s="90">
        <v>0</v>
      </c>
      <c r="I179" s="88">
        <f t="shared" si="39"/>
        <v>0</v>
      </c>
    </row>
    <row r="180" spans="1:9">
      <c r="A180" s="803"/>
      <c r="B180" s="817"/>
      <c r="C180" s="795" t="s">
        <v>111</v>
      </c>
      <c r="D180" s="89" t="s">
        <v>45</v>
      </c>
      <c r="E180" s="90">
        <v>776800</v>
      </c>
      <c r="F180" s="87">
        <v>0</v>
      </c>
      <c r="G180" s="87">
        <v>0</v>
      </c>
      <c r="H180" s="87">
        <v>0</v>
      </c>
      <c r="I180" s="88">
        <f t="shared" ref="I180:I182" si="52">SUM(E180:H180)</f>
        <v>776800</v>
      </c>
    </row>
    <row r="181" spans="1:9">
      <c r="A181" s="803"/>
      <c r="B181" s="817"/>
      <c r="C181" s="793"/>
      <c r="D181" s="89" t="s">
        <v>43</v>
      </c>
      <c r="E181" s="90">
        <v>764571</v>
      </c>
      <c r="F181" s="90">
        <v>0</v>
      </c>
      <c r="G181" s="90">
        <v>0</v>
      </c>
      <c r="H181" s="90">
        <v>0</v>
      </c>
      <c r="I181" s="88">
        <f t="shared" si="52"/>
        <v>764571</v>
      </c>
    </row>
    <row r="182" spans="1:9">
      <c r="A182" s="803"/>
      <c r="B182" s="817"/>
      <c r="C182" s="794"/>
      <c r="D182" s="89" t="s">
        <v>47</v>
      </c>
      <c r="E182" s="90">
        <f>E181-E180</f>
        <v>-12229</v>
      </c>
      <c r="F182" s="90">
        <v>0</v>
      </c>
      <c r="G182" s="90">
        <v>0</v>
      </c>
      <c r="H182" s="90">
        <v>0</v>
      </c>
      <c r="I182" s="88">
        <f t="shared" si="52"/>
        <v>-12229</v>
      </c>
    </row>
    <row r="183" spans="1:9">
      <c r="A183" s="803"/>
      <c r="B183" s="817"/>
      <c r="C183" s="789" t="s">
        <v>5</v>
      </c>
      <c r="D183" s="98" t="s">
        <v>45</v>
      </c>
      <c r="E183" s="99">
        <f>E174+E177+E180</f>
        <v>4976800</v>
      </c>
      <c r="F183" s="99">
        <f t="shared" ref="F183:I183" si="53">F174+F177+F180</f>
        <v>0</v>
      </c>
      <c r="G183" s="99">
        <f t="shared" si="53"/>
        <v>0</v>
      </c>
      <c r="H183" s="99">
        <f t="shared" si="53"/>
        <v>0</v>
      </c>
      <c r="I183" s="101">
        <f t="shared" si="53"/>
        <v>4976800</v>
      </c>
    </row>
    <row r="184" spans="1:9">
      <c r="A184" s="803"/>
      <c r="B184" s="817"/>
      <c r="C184" s="790"/>
      <c r="D184" s="98" t="s">
        <v>43</v>
      </c>
      <c r="E184" s="99">
        <f t="shared" ref="E184:I184" si="54">E175+E178+E181</f>
        <v>4610671</v>
      </c>
      <c r="F184" s="99">
        <f t="shared" si="54"/>
        <v>0</v>
      </c>
      <c r="G184" s="99">
        <f t="shared" si="54"/>
        <v>0</v>
      </c>
      <c r="H184" s="99">
        <f t="shared" si="54"/>
        <v>0</v>
      </c>
      <c r="I184" s="101">
        <f t="shared" si="54"/>
        <v>4610671</v>
      </c>
    </row>
    <row r="185" spans="1:9">
      <c r="A185" s="803"/>
      <c r="B185" s="817"/>
      <c r="C185" s="791"/>
      <c r="D185" s="98" t="s">
        <v>45</v>
      </c>
      <c r="E185" s="99">
        <f t="shared" ref="E185:I185" si="55">E176+E179+E182</f>
        <v>-366129</v>
      </c>
      <c r="F185" s="99">
        <f t="shared" si="55"/>
        <v>0</v>
      </c>
      <c r="G185" s="99">
        <f t="shared" si="55"/>
        <v>0</v>
      </c>
      <c r="H185" s="99">
        <f t="shared" si="55"/>
        <v>0</v>
      </c>
      <c r="I185" s="101">
        <f t="shared" si="55"/>
        <v>-366129</v>
      </c>
    </row>
    <row r="186" spans="1:9" ht="16.5" customHeight="1">
      <c r="A186" s="803"/>
      <c r="B186" s="829" t="s">
        <v>158</v>
      </c>
      <c r="C186" s="795" t="s">
        <v>21</v>
      </c>
      <c r="D186" s="89" t="s">
        <v>45</v>
      </c>
      <c r="E186" s="90">
        <v>47700</v>
      </c>
      <c r="F186" s="87">
        <v>0</v>
      </c>
      <c r="G186" s="87">
        <v>0</v>
      </c>
      <c r="H186" s="87">
        <v>0</v>
      </c>
      <c r="I186" s="88">
        <f t="shared" ref="I186:I212" si="56">SUM(E186:H186)</f>
        <v>47700</v>
      </c>
    </row>
    <row r="187" spans="1:9">
      <c r="A187" s="803"/>
      <c r="B187" s="817"/>
      <c r="C187" s="793"/>
      <c r="D187" s="89" t="s">
        <v>43</v>
      </c>
      <c r="E187" s="90">
        <v>18700</v>
      </c>
      <c r="F187" s="90">
        <v>0</v>
      </c>
      <c r="G187" s="90">
        <v>0</v>
      </c>
      <c r="H187" s="90">
        <v>0</v>
      </c>
      <c r="I187" s="88">
        <f t="shared" si="56"/>
        <v>18700</v>
      </c>
    </row>
    <row r="188" spans="1:9">
      <c r="A188" s="803"/>
      <c r="B188" s="817"/>
      <c r="C188" s="794"/>
      <c r="D188" s="89" t="s">
        <v>47</v>
      </c>
      <c r="E188" s="90">
        <f>E187-E186</f>
        <v>-29000</v>
      </c>
      <c r="F188" s="90">
        <v>0</v>
      </c>
      <c r="G188" s="90">
        <v>0</v>
      </c>
      <c r="H188" s="90">
        <v>0</v>
      </c>
      <c r="I188" s="88">
        <f t="shared" si="56"/>
        <v>-29000</v>
      </c>
    </row>
    <row r="189" spans="1:9">
      <c r="A189" s="803"/>
      <c r="B189" s="817"/>
      <c r="C189" s="795" t="s">
        <v>112</v>
      </c>
      <c r="D189" s="89" t="s">
        <v>45</v>
      </c>
      <c r="E189" s="90">
        <v>1097900</v>
      </c>
      <c r="F189" s="87">
        <v>0</v>
      </c>
      <c r="G189" s="87">
        <v>0</v>
      </c>
      <c r="H189" s="87">
        <v>0</v>
      </c>
      <c r="I189" s="88">
        <f t="shared" si="56"/>
        <v>1097900</v>
      </c>
    </row>
    <row r="190" spans="1:9">
      <c r="A190" s="803"/>
      <c r="B190" s="817"/>
      <c r="C190" s="793"/>
      <c r="D190" s="89" t="s">
        <v>43</v>
      </c>
      <c r="E190" s="90">
        <v>1097900</v>
      </c>
      <c r="F190" s="90">
        <v>0</v>
      </c>
      <c r="G190" s="90">
        <v>0</v>
      </c>
      <c r="H190" s="90">
        <v>0</v>
      </c>
      <c r="I190" s="88">
        <f t="shared" si="56"/>
        <v>1097900</v>
      </c>
    </row>
    <row r="191" spans="1:9">
      <c r="A191" s="803"/>
      <c r="B191" s="817"/>
      <c r="C191" s="794"/>
      <c r="D191" s="89" t="s">
        <v>47</v>
      </c>
      <c r="E191" s="90">
        <f>E190-E189</f>
        <v>0</v>
      </c>
      <c r="F191" s="90">
        <v>0</v>
      </c>
      <c r="G191" s="90">
        <v>0</v>
      </c>
      <c r="H191" s="90">
        <v>0</v>
      </c>
      <c r="I191" s="88">
        <f t="shared" si="56"/>
        <v>0</v>
      </c>
    </row>
    <row r="192" spans="1:9">
      <c r="A192" s="803"/>
      <c r="B192" s="817"/>
      <c r="C192" s="795" t="s">
        <v>113</v>
      </c>
      <c r="D192" s="89" t="s">
        <v>45</v>
      </c>
      <c r="E192" s="90">
        <v>681400</v>
      </c>
      <c r="F192" s="87">
        <v>0</v>
      </c>
      <c r="G192" s="87">
        <v>0</v>
      </c>
      <c r="H192" s="87">
        <v>0</v>
      </c>
      <c r="I192" s="88">
        <f t="shared" ref="I192:I194" si="57">SUM(E192:H192)</f>
        <v>681400</v>
      </c>
    </row>
    <row r="193" spans="1:9">
      <c r="A193" s="803"/>
      <c r="B193" s="817"/>
      <c r="C193" s="793"/>
      <c r="D193" s="89" t="s">
        <v>43</v>
      </c>
      <c r="E193" s="90">
        <v>681400</v>
      </c>
      <c r="F193" s="90">
        <v>0</v>
      </c>
      <c r="G193" s="90">
        <v>0</v>
      </c>
      <c r="H193" s="90">
        <v>0</v>
      </c>
      <c r="I193" s="88">
        <f t="shared" si="57"/>
        <v>681400</v>
      </c>
    </row>
    <row r="194" spans="1:9">
      <c r="A194" s="803"/>
      <c r="B194" s="817"/>
      <c r="C194" s="794"/>
      <c r="D194" s="89" t="s">
        <v>47</v>
      </c>
      <c r="E194" s="90">
        <f>E193-E192</f>
        <v>0</v>
      </c>
      <c r="F194" s="90">
        <v>0</v>
      </c>
      <c r="G194" s="90">
        <v>0</v>
      </c>
      <c r="H194" s="90">
        <v>0</v>
      </c>
      <c r="I194" s="88">
        <f t="shared" si="57"/>
        <v>0</v>
      </c>
    </row>
    <row r="195" spans="1:9">
      <c r="A195" s="803"/>
      <c r="B195" s="817"/>
      <c r="C195" s="789" t="s">
        <v>5</v>
      </c>
      <c r="D195" s="98" t="s">
        <v>45</v>
      </c>
      <c r="E195" s="99">
        <f>E186+E189+E192</f>
        <v>1827000</v>
      </c>
      <c r="F195" s="99">
        <f t="shared" ref="F195:I195" si="58">F186+F189+F192</f>
        <v>0</v>
      </c>
      <c r="G195" s="99">
        <f t="shared" si="58"/>
        <v>0</v>
      </c>
      <c r="H195" s="99">
        <f t="shared" si="58"/>
        <v>0</v>
      </c>
      <c r="I195" s="101">
        <f t="shared" si="58"/>
        <v>1827000</v>
      </c>
    </row>
    <row r="196" spans="1:9">
      <c r="A196" s="803"/>
      <c r="B196" s="817"/>
      <c r="C196" s="790"/>
      <c r="D196" s="98" t="s">
        <v>43</v>
      </c>
      <c r="E196" s="99">
        <f t="shared" ref="E196:I196" si="59">E187+E190+E193</f>
        <v>1798000</v>
      </c>
      <c r="F196" s="99">
        <f t="shared" si="59"/>
        <v>0</v>
      </c>
      <c r="G196" s="99">
        <f t="shared" si="59"/>
        <v>0</v>
      </c>
      <c r="H196" s="99">
        <f t="shared" si="59"/>
        <v>0</v>
      </c>
      <c r="I196" s="101">
        <f t="shared" si="59"/>
        <v>1798000</v>
      </c>
    </row>
    <row r="197" spans="1:9">
      <c r="A197" s="803"/>
      <c r="B197" s="817"/>
      <c r="C197" s="791"/>
      <c r="D197" s="98" t="s">
        <v>45</v>
      </c>
      <c r="E197" s="99">
        <f t="shared" ref="E197:I197" si="60">E188+E191+E194</f>
        <v>-29000</v>
      </c>
      <c r="F197" s="99">
        <f t="shared" si="60"/>
        <v>0</v>
      </c>
      <c r="G197" s="99">
        <f t="shared" si="60"/>
        <v>0</v>
      </c>
      <c r="H197" s="99">
        <f t="shared" si="60"/>
        <v>0</v>
      </c>
      <c r="I197" s="101">
        <f t="shared" si="60"/>
        <v>-29000</v>
      </c>
    </row>
    <row r="198" spans="1:9" ht="16.5" customHeight="1">
      <c r="A198" s="803"/>
      <c r="B198" s="831" t="s">
        <v>159</v>
      </c>
      <c r="C198" s="795" t="s">
        <v>21</v>
      </c>
      <c r="D198" s="89" t="s">
        <v>45</v>
      </c>
      <c r="E198" s="90">
        <v>118500</v>
      </c>
      <c r="F198" s="87">
        <v>0</v>
      </c>
      <c r="G198" s="87">
        <v>0</v>
      </c>
      <c r="H198" s="87">
        <v>0</v>
      </c>
      <c r="I198" s="88">
        <f t="shared" si="56"/>
        <v>118500</v>
      </c>
    </row>
    <row r="199" spans="1:9">
      <c r="A199" s="803"/>
      <c r="B199" s="792"/>
      <c r="C199" s="793"/>
      <c r="D199" s="89" t="s">
        <v>43</v>
      </c>
      <c r="E199" s="90">
        <v>85150</v>
      </c>
      <c r="F199" s="90">
        <v>0</v>
      </c>
      <c r="G199" s="90">
        <v>0</v>
      </c>
      <c r="H199" s="90">
        <v>0</v>
      </c>
      <c r="I199" s="88">
        <f t="shared" si="56"/>
        <v>85150</v>
      </c>
    </row>
    <row r="200" spans="1:9">
      <c r="A200" s="803"/>
      <c r="B200" s="792"/>
      <c r="C200" s="794"/>
      <c r="D200" s="89" t="s">
        <v>47</v>
      </c>
      <c r="E200" s="90">
        <f>E199-E198</f>
        <v>-33350</v>
      </c>
      <c r="F200" s="90">
        <v>0</v>
      </c>
      <c r="G200" s="90">
        <v>0</v>
      </c>
      <c r="H200" s="90">
        <v>0</v>
      </c>
      <c r="I200" s="88">
        <f t="shared" si="56"/>
        <v>-33350</v>
      </c>
    </row>
    <row r="201" spans="1:9">
      <c r="A201" s="803"/>
      <c r="B201" s="105"/>
      <c r="C201" s="795" t="s">
        <v>114</v>
      </c>
      <c r="D201" s="89" t="s">
        <v>45</v>
      </c>
      <c r="E201" s="90">
        <v>1009990</v>
      </c>
      <c r="F201" s="87">
        <v>0</v>
      </c>
      <c r="G201" s="87">
        <v>0</v>
      </c>
      <c r="H201" s="87">
        <v>0</v>
      </c>
      <c r="I201" s="88">
        <f t="shared" si="56"/>
        <v>1009990</v>
      </c>
    </row>
    <row r="202" spans="1:9">
      <c r="A202" s="803"/>
      <c r="B202" s="105"/>
      <c r="C202" s="793"/>
      <c r="D202" s="89" t="s">
        <v>43</v>
      </c>
      <c r="E202" s="90">
        <v>1009894</v>
      </c>
      <c r="F202" s="90">
        <v>0</v>
      </c>
      <c r="G202" s="90">
        <v>0</v>
      </c>
      <c r="H202" s="90">
        <v>0</v>
      </c>
      <c r="I202" s="88">
        <f t="shared" si="56"/>
        <v>1009894</v>
      </c>
    </row>
    <row r="203" spans="1:9">
      <c r="A203" s="803"/>
      <c r="B203" s="105"/>
      <c r="C203" s="794"/>
      <c r="D203" s="89" t="s">
        <v>47</v>
      </c>
      <c r="E203" s="90">
        <f>E202-E201</f>
        <v>-96</v>
      </c>
      <c r="F203" s="90">
        <v>0</v>
      </c>
      <c r="G203" s="90">
        <v>0</v>
      </c>
      <c r="H203" s="90">
        <v>0</v>
      </c>
      <c r="I203" s="88">
        <f t="shared" si="56"/>
        <v>-96</v>
      </c>
    </row>
    <row r="204" spans="1:9">
      <c r="A204" s="803"/>
      <c r="B204" s="105"/>
      <c r="C204" s="795" t="s">
        <v>109</v>
      </c>
      <c r="D204" s="89" t="s">
        <v>45</v>
      </c>
      <c r="E204" s="90">
        <v>517000</v>
      </c>
      <c r="F204" s="87">
        <v>0</v>
      </c>
      <c r="G204" s="87">
        <v>0</v>
      </c>
      <c r="H204" s="87">
        <v>0</v>
      </c>
      <c r="I204" s="88">
        <f t="shared" ref="I204:I206" si="61">SUM(E204:H204)</f>
        <v>517000</v>
      </c>
    </row>
    <row r="205" spans="1:9">
      <c r="A205" s="803"/>
      <c r="B205" s="105"/>
      <c r="C205" s="793"/>
      <c r="D205" s="89" t="s">
        <v>43</v>
      </c>
      <c r="E205" s="90">
        <v>517000</v>
      </c>
      <c r="F205" s="90">
        <v>0</v>
      </c>
      <c r="G205" s="90">
        <v>0</v>
      </c>
      <c r="H205" s="90">
        <v>0</v>
      </c>
      <c r="I205" s="88">
        <f t="shared" si="61"/>
        <v>517000</v>
      </c>
    </row>
    <row r="206" spans="1:9">
      <c r="A206" s="803"/>
      <c r="B206" s="105"/>
      <c r="C206" s="794"/>
      <c r="D206" s="89" t="s">
        <v>47</v>
      </c>
      <c r="E206" s="90">
        <f>E205-E204</f>
        <v>0</v>
      </c>
      <c r="F206" s="90">
        <v>0</v>
      </c>
      <c r="G206" s="90">
        <v>0</v>
      </c>
      <c r="H206" s="90">
        <v>0</v>
      </c>
      <c r="I206" s="88">
        <f t="shared" si="61"/>
        <v>0</v>
      </c>
    </row>
    <row r="207" spans="1:9">
      <c r="A207" s="803"/>
      <c r="B207" s="105"/>
      <c r="C207" s="789" t="s">
        <v>5</v>
      </c>
      <c r="D207" s="98" t="s">
        <v>45</v>
      </c>
      <c r="E207" s="99">
        <f>E198+E201+E204</f>
        <v>1645490</v>
      </c>
      <c r="F207" s="99">
        <f t="shared" ref="F207:I207" si="62">F198+F201+F204</f>
        <v>0</v>
      </c>
      <c r="G207" s="99">
        <f t="shared" si="62"/>
        <v>0</v>
      </c>
      <c r="H207" s="99">
        <f t="shared" si="62"/>
        <v>0</v>
      </c>
      <c r="I207" s="101">
        <f t="shared" si="62"/>
        <v>1645490</v>
      </c>
    </row>
    <row r="208" spans="1:9">
      <c r="A208" s="803"/>
      <c r="B208" s="105"/>
      <c r="C208" s="790"/>
      <c r="D208" s="98" t="s">
        <v>43</v>
      </c>
      <c r="E208" s="99">
        <f t="shared" ref="E208:E209" si="63">E199+E202+E205</f>
        <v>1612044</v>
      </c>
      <c r="F208" s="99">
        <f t="shared" ref="F208:I208" si="64">F199+F202+F205</f>
        <v>0</v>
      </c>
      <c r="G208" s="99">
        <f t="shared" si="64"/>
        <v>0</v>
      </c>
      <c r="H208" s="99">
        <f t="shared" si="64"/>
        <v>0</v>
      </c>
      <c r="I208" s="101">
        <f t="shared" si="64"/>
        <v>1612044</v>
      </c>
    </row>
    <row r="209" spans="1:9">
      <c r="A209" s="803"/>
      <c r="B209" s="106"/>
      <c r="C209" s="791"/>
      <c r="D209" s="98" t="s">
        <v>45</v>
      </c>
      <c r="E209" s="99">
        <f t="shared" si="63"/>
        <v>-33446</v>
      </c>
      <c r="F209" s="99">
        <f t="shared" ref="F209:I209" si="65">F200+F203+F206</f>
        <v>0</v>
      </c>
      <c r="G209" s="99">
        <f t="shared" si="65"/>
        <v>0</v>
      </c>
      <c r="H209" s="99">
        <f t="shared" si="65"/>
        <v>0</v>
      </c>
      <c r="I209" s="101">
        <f t="shared" si="65"/>
        <v>-33446</v>
      </c>
    </row>
    <row r="210" spans="1:9" ht="16.5" customHeight="1">
      <c r="A210" s="803"/>
      <c r="B210" s="831" t="s">
        <v>160</v>
      </c>
      <c r="C210" s="795" t="s">
        <v>108</v>
      </c>
      <c r="D210" s="89" t="s">
        <v>45</v>
      </c>
      <c r="E210" s="90">
        <v>16856000</v>
      </c>
      <c r="F210" s="87">
        <v>0</v>
      </c>
      <c r="G210" s="87">
        <v>0</v>
      </c>
      <c r="H210" s="87">
        <v>0</v>
      </c>
      <c r="I210" s="88">
        <f t="shared" si="56"/>
        <v>16856000</v>
      </c>
    </row>
    <row r="211" spans="1:9">
      <c r="A211" s="803"/>
      <c r="B211" s="792"/>
      <c r="C211" s="793"/>
      <c r="D211" s="89" t="s">
        <v>43</v>
      </c>
      <c r="E211" s="90">
        <v>14630000</v>
      </c>
      <c r="F211" s="90">
        <v>0</v>
      </c>
      <c r="G211" s="90">
        <v>0</v>
      </c>
      <c r="H211" s="90">
        <v>0</v>
      </c>
      <c r="I211" s="88">
        <f t="shared" si="56"/>
        <v>14630000</v>
      </c>
    </row>
    <row r="212" spans="1:9">
      <c r="A212" s="803"/>
      <c r="B212" s="792"/>
      <c r="C212" s="794"/>
      <c r="D212" s="89" t="s">
        <v>47</v>
      </c>
      <c r="E212" s="90">
        <f>E211-E210</f>
        <v>-2226000</v>
      </c>
      <c r="F212" s="90">
        <v>0</v>
      </c>
      <c r="G212" s="90">
        <v>0</v>
      </c>
      <c r="H212" s="90">
        <v>0</v>
      </c>
      <c r="I212" s="88">
        <f t="shared" si="56"/>
        <v>-2226000</v>
      </c>
    </row>
    <row r="213" spans="1:9">
      <c r="A213" s="803"/>
      <c r="B213" s="105"/>
      <c r="C213" s="795" t="s">
        <v>115</v>
      </c>
      <c r="D213" s="89" t="s">
        <v>45</v>
      </c>
      <c r="E213" s="90">
        <v>3923080</v>
      </c>
      <c r="F213" s="90">
        <v>0</v>
      </c>
      <c r="G213" s="90">
        <v>0</v>
      </c>
      <c r="H213" s="90">
        <v>0</v>
      </c>
      <c r="I213" s="107">
        <v>3923080</v>
      </c>
    </row>
    <row r="214" spans="1:9">
      <c r="A214" s="803"/>
      <c r="B214" s="105"/>
      <c r="C214" s="793"/>
      <c r="D214" s="89" t="s">
        <v>43</v>
      </c>
      <c r="E214" s="90">
        <v>3859332</v>
      </c>
      <c r="F214" s="90">
        <v>0</v>
      </c>
      <c r="G214" s="90">
        <v>0</v>
      </c>
      <c r="H214" s="90">
        <v>0</v>
      </c>
      <c r="I214" s="107">
        <v>3859332</v>
      </c>
    </row>
    <row r="215" spans="1:9">
      <c r="A215" s="803"/>
      <c r="B215" s="105"/>
      <c r="C215" s="794"/>
      <c r="D215" s="89" t="s">
        <v>47</v>
      </c>
      <c r="E215" s="90">
        <f>E214-E213</f>
        <v>-63748</v>
      </c>
      <c r="F215" s="90">
        <v>0</v>
      </c>
      <c r="G215" s="90">
        <v>0</v>
      </c>
      <c r="H215" s="90">
        <v>0</v>
      </c>
      <c r="I215" s="107">
        <f>I213-I214</f>
        <v>63748</v>
      </c>
    </row>
    <row r="216" spans="1:9" ht="16.5" customHeight="1">
      <c r="A216" s="803"/>
      <c r="B216" s="105"/>
      <c r="C216" s="795" t="s">
        <v>116</v>
      </c>
      <c r="D216" s="89" t="s">
        <v>45</v>
      </c>
      <c r="E216" s="90">
        <v>3616920</v>
      </c>
      <c r="F216" s="87">
        <v>0</v>
      </c>
      <c r="G216" s="87">
        <v>0</v>
      </c>
      <c r="H216" s="87">
        <v>0</v>
      </c>
      <c r="I216" s="88">
        <f t="shared" ref="I216:I230" si="66">SUM(E216:H216)</f>
        <v>3616920</v>
      </c>
    </row>
    <row r="217" spans="1:9">
      <c r="A217" s="803"/>
      <c r="B217" s="105"/>
      <c r="C217" s="793"/>
      <c r="D217" s="89" t="s">
        <v>43</v>
      </c>
      <c r="E217" s="90">
        <v>2626460</v>
      </c>
      <c r="F217" s="90">
        <v>0</v>
      </c>
      <c r="G217" s="90">
        <v>0</v>
      </c>
      <c r="H217" s="90">
        <v>0</v>
      </c>
      <c r="I217" s="88">
        <f t="shared" si="66"/>
        <v>2626460</v>
      </c>
    </row>
    <row r="218" spans="1:9">
      <c r="A218" s="803"/>
      <c r="B218" s="105"/>
      <c r="C218" s="794"/>
      <c r="D218" s="89" t="s">
        <v>47</v>
      </c>
      <c r="E218" s="90">
        <f>E217-E216</f>
        <v>-990460</v>
      </c>
      <c r="F218" s="90">
        <v>0</v>
      </c>
      <c r="G218" s="90">
        <v>0</v>
      </c>
      <c r="H218" s="90">
        <v>0</v>
      </c>
      <c r="I218" s="88">
        <f t="shared" si="66"/>
        <v>-990460</v>
      </c>
    </row>
    <row r="219" spans="1:9" ht="16.5" customHeight="1">
      <c r="A219" s="803"/>
      <c r="B219" s="105"/>
      <c r="C219" s="795" t="s">
        <v>117</v>
      </c>
      <c r="D219" s="89" t="s">
        <v>45</v>
      </c>
      <c r="E219" s="90">
        <v>2702000</v>
      </c>
      <c r="F219" s="87">
        <v>0</v>
      </c>
      <c r="G219" s="87">
        <v>0</v>
      </c>
      <c r="H219" s="87">
        <v>0</v>
      </c>
      <c r="I219" s="88">
        <f t="shared" ref="I219:I221" si="67">SUM(E219:H219)</f>
        <v>2702000</v>
      </c>
    </row>
    <row r="220" spans="1:9">
      <c r="A220" s="803"/>
      <c r="B220" s="105"/>
      <c r="C220" s="793"/>
      <c r="D220" s="89" t="s">
        <v>43</v>
      </c>
      <c r="E220" s="90">
        <v>2503700</v>
      </c>
      <c r="F220" s="90">
        <v>0</v>
      </c>
      <c r="G220" s="90">
        <v>0</v>
      </c>
      <c r="H220" s="90">
        <v>0</v>
      </c>
      <c r="I220" s="88">
        <f t="shared" si="67"/>
        <v>2503700</v>
      </c>
    </row>
    <row r="221" spans="1:9">
      <c r="A221" s="803"/>
      <c r="B221" s="105"/>
      <c r="C221" s="794"/>
      <c r="D221" s="89" t="s">
        <v>47</v>
      </c>
      <c r="E221" s="90">
        <f>E220-E219</f>
        <v>-198300</v>
      </c>
      <c r="F221" s="90">
        <v>0</v>
      </c>
      <c r="G221" s="90">
        <v>0</v>
      </c>
      <c r="H221" s="90">
        <v>0</v>
      </c>
      <c r="I221" s="88">
        <f t="shared" si="67"/>
        <v>-198300</v>
      </c>
    </row>
    <row r="222" spans="1:9" ht="16.5" customHeight="1">
      <c r="A222" s="803"/>
      <c r="B222" s="105"/>
      <c r="C222" s="789" t="s">
        <v>5</v>
      </c>
      <c r="D222" s="98" t="s">
        <v>45</v>
      </c>
      <c r="E222" s="99">
        <f>E210+E213+E216+E219</f>
        <v>27098000</v>
      </c>
      <c r="F222" s="99">
        <f t="shared" ref="F222:I222" si="68">F210+F213+F216+F219</f>
        <v>0</v>
      </c>
      <c r="G222" s="99">
        <f t="shared" si="68"/>
        <v>0</v>
      </c>
      <c r="H222" s="99">
        <f t="shared" si="68"/>
        <v>0</v>
      </c>
      <c r="I222" s="101">
        <f t="shared" si="68"/>
        <v>27098000</v>
      </c>
    </row>
    <row r="223" spans="1:9">
      <c r="A223" s="803"/>
      <c r="B223" s="105"/>
      <c r="C223" s="790"/>
      <c r="D223" s="98" t="s">
        <v>43</v>
      </c>
      <c r="E223" s="99">
        <f t="shared" ref="E223:I223" si="69">E211+E214+E217+E220</f>
        <v>23619492</v>
      </c>
      <c r="F223" s="99">
        <f t="shared" si="69"/>
        <v>0</v>
      </c>
      <c r="G223" s="99">
        <f t="shared" si="69"/>
        <v>0</v>
      </c>
      <c r="H223" s="99">
        <f t="shared" si="69"/>
        <v>0</v>
      </c>
      <c r="I223" s="101">
        <f t="shared" si="69"/>
        <v>23619492</v>
      </c>
    </row>
    <row r="224" spans="1:9">
      <c r="A224" s="803"/>
      <c r="B224" s="105"/>
      <c r="C224" s="791"/>
      <c r="D224" s="98" t="s">
        <v>45</v>
      </c>
      <c r="E224" s="99">
        <f t="shared" ref="E224:I224" si="70">E212+E215+E218+E221</f>
        <v>-3478508</v>
      </c>
      <c r="F224" s="99">
        <f t="shared" si="70"/>
        <v>0</v>
      </c>
      <c r="G224" s="99">
        <f t="shared" si="70"/>
        <v>0</v>
      </c>
      <c r="H224" s="99">
        <f t="shared" si="70"/>
        <v>0</v>
      </c>
      <c r="I224" s="101">
        <f t="shared" si="70"/>
        <v>-3351012</v>
      </c>
    </row>
    <row r="225" spans="1:9" ht="16.5" customHeight="1">
      <c r="A225" s="803"/>
      <c r="B225" s="818" t="s">
        <v>161</v>
      </c>
      <c r="C225" s="823" t="s">
        <v>118</v>
      </c>
      <c r="D225" s="89" t="s">
        <v>45</v>
      </c>
      <c r="E225" s="90">
        <v>224000</v>
      </c>
      <c r="F225" s="87">
        <v>0</v>
      </c>
      <c r="G225" s="87">
        <v>0</v>
      </c>
      <c r="H225" s="87">
        <v>0</v>
      </c>
      <c r="I225" s="88">
        <f t="shared" si="66"/>
        <v>224000</v>
      </c>
    </row>
    <row r="226" spans="1:9">
      <c r="A226" s="803"/>
      <c r="B226" s="819"/>
      <c r="C226" s="796"/>
      <c r="D226" s="89" t="s">
        <v>43</v>
      </c>
      <c r="E226" s="90">
        <v>224000</v>
      </c>
      <c r="F226" s="90">
        <v>0</v>
      </c>
      <c r="G226" s="90">
        <v>0</v>
      </c>
      <c r="H226" s="90">
        <v>0</v>
      </c>
      <c r="I226" s="88">
        <f t="shared" si="66"/>
        <v>224000</v>
      </c>
    </row>
    <row r="227" spans="1:9">
      <c r="A227" s="803"/>
      <c r="B227" s="819"/>
      <c r="C227" s="797"/>
      <c r="D227" s="89" t="s">
        <v>47</v>
      </c>
      <c r="E227" s="90">
        <f>E226-E225</f>
        <v>0</v>
      </c>
      <c r="F227" s="90">
        <v>0</v>
      </c>
      <c r="G227" s="90">
        <v>0</v>
      </c>
      <c r="H227" s="90">
        <v>0</v>
      </c>
      <c r="I227" s="88">
        <f t="shared" si="66"/>
        <v>0</v>
      </c>
    </row>
    <row r="228" spans="1:9" ht="16.5" customHeight="1">
      <c r="A228" s="803"/>
      <c r="B228" s="105"/>
      <c r="C228" s="795" t="s">
        <v>117</v>
      </c>
      <c r="D228" s="89" t="s">
        <v>45</v>
      </c>
      <c r="E228" s="90">
        <v>6988000</v>
      </c>
      <c r="F228" s="87">
        <v>0</v>
      </c>
      <c r="G228" s="87">
        <v>0</v>
      </c>
      <c r="H228" s="87">
        <v>0</v>
      </c>
      <c r="I228" s="88">
        <f t="shared" si="66"/>
        <v>6988000</v>
      </c>
    </row>
    <row r="229" spans="1:9">
      <c r="A229" s="803"/>
      <c r="B229" s="105"/>
      <c r="C229" s="793"/>
      <c r="D229" s="89" t="s">
        <v>43</v>
      </c>
      <c r="E229" s="90">
        <v>5433570</v>
      </c>
      <c r="F229" s="90">
        <v>0</v>
      </c>
      <c r="G229" s="90">
        <v>0</v>
      </c>
      <c r="H229" s="90">
        <v>0</v>
      </c>
      <c r="I229" s="88">
        <f t="shared" si="66"/>
        <v>5433570</v>
      </c>
    </row>
    <row r="230" spans="1:9">
      <c r="A230" s="803"/>
      <c r="B230" s="105"/>
      <c r="C230" s="794"/>
      <c r="D230" s="89" t="s">
        <v>47</v>
      </c>
      <c r="E230" s="90">
        <f>E229-E228</f>
        <v>-1554430</v>
      </c>
      <c r="F230" s="90">
        <v>0</v>
      </c>
      <c r="G230" s="90">
        <v>0</v>
      </c>
      <c r="H230" s="90">
        <v>0</v>
      </c>
      <c r="I230" s="88">
        <f t="shared" si="66"/>
        <v>-1554430</v>
      </c>
    </row>
    <row r="231" spans="1:9" ht="16.5" customHeight="1">
      <c r="A231" s="803"/>
      <c r="B231" s="105"/>
      <c r="C231" s="789" t="s">
        <v>5</v>
      </c>
      <c r="D231" s="98" t="s">
        <v>45</v>
      </c>
      <c r="E231" s="99">
        <f>E225+E228</f>
        <v>7212000</v>
      </c>
      <c r="F231" s="99">
        <f t="shared" ref="F231:I231" si="71">F225+F228</f>
        <v>0</v>
      </c>
      <c r="G231" s="99">
        <f t="shared" si="71"/>
        <v>0</v>
      </c>
      <c r="H231" s="99">
        <f t="shared" si="71"/>
        <v>0</v>
      </c>
      <c r="I231" s="101">
        <f t="shared" si="71"/>
        <v>7212000</v>
      </c>
    </row>
    <row r="232" spans="1:9">
      <c r="A232" s="803"/>
      <c r="B232" s="105"/>
      <c r="C232" s="790"/>
      <c r="D232" s="98" t="s">
        <v>43</v>
      </c>
      <c r="E232" s="99">
        <f t="shared" ref="E232:I232" si="72">E226+E229</f>
        <v>5657570</v>
      </c>
      <c r="F232" s="99">
        <f t="shared" si="72"/>
        <v>0</v>
      </c>
      <c r="G232" s="99">
        <f t="shared" si="72"/>
        <v>0</v>
      </c>
      <c r="H232" s="99">
        <f t="shared" si="72"/>
        <v>0</v>
      </c>
      <c r="I232" s="101">
        <f t="shared" si="72"/>
        <v>5657570</v>
      </c>
    </row>
    <row r="233" spans="1:9">
      <c r="A233" s="803"/>
      <c r="B233" s="105"/>
      <c r="C233" s="790"/>
      <c r="D233" s="98" t="s">
        <v>45</v>
      </c>
      <c r="E233" s="99">
        <f t="shared" ref="E233:I233" si="73">E227+E230</f>
        <v>-1554430</v>
      </c>
      <c r="F233" s="99">
        <f t="shared" si="73"/>
        <v>0</v>
      </c>
      <c r="G233" s="99">
        <f t="shared" si="73"/>
        <v>0</v>
      </c>
      <c r="H233" s="99">
        <f t="shared" si="73"/>
        <v>0</v>
      </c>
      <c r="I233" s="101">
        <f t="shared" si="73"/>
        <v>-1554430</v>
      </c>
    </row>
    <row r="234" spans="1:9">
      <c r="A234" s="803"/>
      <c r="B234" s="773" t="s">
        <v>5</v>
      </c>
      <c r="C234" s="774"/>
      <c r="D234" s="95" t="s">
        <v>45</v>
      </c>
      <c r="E234" s="96">
        <f>E150+E156+E171++E183+E195+E207+E222+E231</f>
        <v>73450240</v>
      </c>
      <c r="F234" s="96">
        <f t="shared" ref="F234:I234" si="74">F150+F156+F171++F183+F195+F207+F222+F231</f>
        <v>0</v>
      </c>
      <c r="G234" s="96">
        <f t="shared" si="74"/>
        <v>0</v>
      </c>
      <c r="H234" s="96">
        <f t="shared" si="74"/>
        <v>0</v>
      </c>
      <c r="I234" s="97">
        <f t="shared" si="74"/>
        <v>73450240</v>
      </c>
    </row>
    <row r="235" spans="1:9">
      <c r="A235" s="803"/>
      <c r="B235" s="775"/>
      <c r="C235" s="776"/>
      <c r="D235" s="95" t="s">
        <v>43</v>
      </c>
      <c r="E235" s="96">
        <f>E151+E157+E172++E184+E196+E208+E223+E232</f>
        <v>62206137</v>
      </c>
      <c r="F235" s="96">
        <f t="shared" ref="F235:I235" si="75">F151+F157+F172++F184+F196+F208+F223+F232</f>
        <v>0</v>
      </c>
      <c r="G235" s="96">
        <f t="shared" si="75"/>
        <v>0</v>
      </c>
      <c r="H235" s="96">
        <f t="shared" si="75"/>
        <v>0</v>
      </c>
      <c r="I235" s="97">
        <f t="shared" si="75"/>
        <v>62206137</v>
      </c>
    </row>
    <row r="236" spans="1:9">
      <c r="A236" s="804"/>
      <c r="B236" s="777"/>
      <c r="C236" s="778"/>
      <c r="D236" s="95" t="s">
        <v>47</v>
      </c>
      <c r="E236" s="96">
        <f t="shared" ref="E236:I236" si="76">E152+E158+E173++E185+E197+E209+E224+E233</f>
        <v>-11244103</v>
      </c>
      <c r="F236" s="96">
        <f t="shared" si="76"/>
        <v>0</v>
      </c>
      <c r="G236" s="96">
        <f t="shared" si="76"/>
        <v>0</v>
      </c>
      <c r="H236" s="96">
        <f t="shared" si="76"/>
        <v>0</v>
      </c>
      <c r="I236" s="97">
        <f t="shared" si="76"/>
        <v>-11116607</v>
      </c>
    </row>
    <row r="237" spans="1:9">
      <c r="A237" s="108"/>
      <c r="B237" s="832" t="s">
        <v>56</v>
      </c>
      <c r="C237" s="833"/>
      <c r="D237" s="109" t="s">
        <v>45</v>
      </c>
      <c r="E237" s="110">
        <f>E234+E132+E120</f>
        <v>556256000</v>
      </c>
      <c r="F237" s="110">
        <f>F234+F132+F120</f>
        <v>0</v>
      </c>
      <c r="G237" s="110">
        <f>G234+G132+G120</f>
        <v>0</v>
      </c>
      <c r="H237" s="110">
        <f>H234+H132+H120</f>
        <v>0</v>
      </c>
      <c r="I237" s="111">
        <f>SUM(E237:H237)</f>
        <v>556256000</v>
      </c>
    </row>
    <row r="238" spans="1:9">
      <c r="A238" s="112" t="s">
        <v>39</v>
      </c>
      <c r="B238" s="832"/>
      <c r="C238" s="833"/>
      <c r="D238" s="109" t="s">
        <v>43</v>
      </c>
      <c r="E238" s="110">
        <f>E235+E133+E121</f>
        <v>527531747</v>
      </c>
      <c r="F238" s="110">
        <f>F121+F133+F235</f>
        <v>0</v>
      </c>
      <c r="G238" s="110">
        <f>G121+G133+G235</f>
        <v>0</v>
      </c>
      <c r="H238" s="110">
        <f>H121+H133+H235</f>
        <v>0</v>
      </c>
      <c r="I238" s="111">
        <f>SUM(E238:H238)</f>
        <v>527531747</v>
      </c>
    </row>
    <row r="239" spans="1:9">
      <c r="A239" s="113"/>
      <c r="B239" s="834"/>
      <c r="C239" s="835"/>
      <c r="D239" s="109" t="s">
        <v>47</v>
      </c>
      <c r="E239" s="110">
        <f>E236+E134+E122</f>
        <v>-28724253</v>
      </c>
      <c r="F239" s="110">
        <f>F238-F237</f>
        <v>0</v>
      </c>
      <c r="G239" s="110">
        <f>G238-G237</f>
        <v>0</v>
      </c>
      <c r="H239" s="110">
        <v>0</v>
      </c>
      <c r="I239" s="114">
        <f>SUM(E239:H239)</f>
        <v>-28724253</v>
      </c>
    </row>
    <row r="240" spans="1:9">
      <c r="A240" s="838" t="s">
        <v>130</v>
      </c>
      <c r="B240" s="848" t="s">
        <v>137</v>
      </c>
      <c r="C240" s="841" t="s">
        <v>119</v>
      </c>
      <c r="D240" s="89" t="s">
        <v>45</v>
      </c>
      <c r="E240" s="90">
        <v>3890000</v>
      </c>
      <c r="F240" s="87">
        <v>0</v>
      </c>
      <c r="G240" s="87">
        <v>0</v>
      </c>
      <c r="H240" s="87">
        <v>0</v>
      </c>
      <c r="I240" s="88">
        <f>SUM(E240:H240)</f>
        <v>3890000</v>
      </c>
    </row>
    <row r="241" spans="1:9">
      <c r="A241" s="839"/>
      <c r="B241" s="836"/>
      <c r="C241" s="767"/>
      <c r="D241" s="89" t="s">
        <v>43</v>
      </c>
      <c r="E241" s="90">
        <v>3890000</v>
      </c>
      <c r="F241" s="90">
        <v>0</v>
      </c>
      <c r="G241" s="90">
        <v>0</v>
      </c>
      <c r="H241" s="90">
        <v>0</v>
      </c>
      <c r="I241" s="88">
        <f t="shared" ref="I241:I242" si="77">SUM(E241:H241)</f>
        <v>3890000</v>
      </c>
    </row>
    <row r="242" spans="1:9">
      <c r="A242" s="839"/>
      <c r="B242" s="836"/>
      <c r="C242" s="842"/>
      <c r="D242" s="89" t="s">
        <v>47</v>
      </c>
      <c r="E242" s="90">
        <f>E241-E240</f>
        <v>0</v>
      </c>
      <c r="F242" s="90">
        <v>0</v>
      </c>
      <c r="G242" s="90">
        <v>0</v>
      </c>
      <c r="H242" s="90">
        <v>0</v>
      </c>
      <c r="I242" s="88">
        <f t="shared" si="77"/>
        <v>0</v>
      </c>
    </row>
    <row r="243" spans="1:9">
      <c r="A243" s="839"/>
      <c r="B243" s="115"/>
      <c r="C243" s="841" t="s">
        <v>120</v>
      </c>
      <c r="D243" s="89" t="s">
        <v>45</v>
      </c>
      <c r="E243" s="90">
        <v>5000000</v>
      </c>
      <c r="F243" s="87">
        <v>0</v>
      </c>
      <c r="G243" s="87">
        <v>0</v>
      </c>
      <c r="H243" s="87">
        <v>0</v>
      </c>
      <c r="I243" s="88">
        <f t="shared" ref="I243:I251" si="78">SUM(E243:H243)</f>
        <v>5000000</v>
      </c>
    </row>
    <row r="244" spans="1:9">
      <c r="A244" s="839"/>
      <c r="B244" s="115"/>
      <c r="C244" s="767"/>
      <c r="D244" s="89" t="s">
        <v>43</v>
      </c>
      <c r="E244" s="90">
        <v>5000000</v>
      </c>
      <c r="F244" s="90">
        <v>0</v>
      </c>
      <c r="G244" s="90">
        <v>0</v>
      </c>
      <c r="H244" s="90">
        <v>0</v>
      </c>
      <c r="I244" s="88">
        <f t="shared" si="78"/>
        <v>5000000</v>
      </c>
    </row>
    <row r="245" spans="1:9">
      <c r="A245" s="839"/>
      <c r="B245" s="115"/>
      <c r="C245" s="842"/>
      <c r="D245" s="89" t="s">
        <v>47</v>
      </c>
      <c r="E245" s="90">
        <f>E244-E243</f>
        <v>0</v>
      </c>
      <c r="F245" s="90">
        <v>0</v>
      </c>
      <c r="G245" s="90">
        <v>0</v>
      </c>
      <c r="H245" s="90">
        <v>0</v>
      </c>
      <c r="I245" s="88">
        <f t="shared" si="78"/>
        <v>0</v>
      </c>
    </row>
    <row r="246" spans="1:9">
      <c r="A246" s="839"/>
      <c r="B246" s="836"/>
      <c r="C246" s="789" t="s">
        <v>5</v>
      </c>
      <c r="D246" s="98" t="s">
        <v>45</v>
      </c>
      <c r="E246" s="99">
        <f>E240+E243</f>
        <v>8890000</v>
      </c>
      <c r="F246" s="99">
        <f t="shared" ref="F246:I246" si="79">F240+F243</f>
        <v>0</v>
      </c>
      <c r="G246" s="99">
        <f t="shared" si="79"/>
        <v>0</v>
      </c>
      <c r="H246" s="99">
        <f t="shared" si="79"/>
        <v>0</v>
      </c>
      <c r="I246" s="101">
        <f t="shared" si="79"/>
        <v>8890000</v>
      </c>
    </row>
    <row r="247" spans="1:9">
      <c r="A247" s="839"/>
      <c r="B247" s="836"/>
      <c r="C247" s="790"/>
      <c r="D247" s="98" t="s">
        <v>43</v>
      </c>
      <c r="E247" s="99">
        <f t="shared" ref="E247:I247" si="80">E241+E244</f>
        <v>8890000</v>
      </c>
      <c r="F247" s="99">
        <f t="shared" si="80"/>
        <v>0</v>
      </c>
      <c r="G247" s="99">
        <f t="shared" si="80"/>
        <v>0</v>
      </c>
      <c r="H247" s="99">
        <f t="shared" si="80"/>
        <v>0</v>
      </c>
      <c r="I247" s="101">
        <f t="shared" si="80"/>
        <v>8890000</v>
      </c>
    </row>
    <row r="248" spans="1:9">
      <c r="A248" s="839"/>
      <c r="B248" s="836"/>
      <c r="C248" s="790"/>
      <c r="D248" s="98" t="s">
        <v>45</v>
      </c>
      <c r="E248" s="99">
        <f>E247-E246</f>
        <v>0</v>
      </c>
      <c r="F248" s="99">
        <f t="shared" ref="F248:I248" si="81">F242+F245</f>
        <v>0</v>
      </c>
      <c r="G248" s="99">
        <f t="shared" si="81"/>
        <v>0</v>
      </c>
      <c r="H248" s="99">
        <f t="shared" si="81"/>
        <v>0</v>
      </c>
      <c r="I248" s="101">
        <f t="shared" si="81"/>
        <v>0</v>
      </c>
    </row>
    <row r="249" spans="1:9">
      <c r="A249" s="839"/>
      <c r="B249" s="848" t="s">
        <v>138</v>
      </c>
      <c r="C249" s="841" t="s">
        <v>119</v>
      </c>
      <c r="D249" s="89" t="s">
        <v>45</v>
      </c>
      <c r="E249" s="90">
        <v>1250000</v>
      </c>
      <c r="F249" s="87">
        <v>0</v>
      </c>
      <c r="G249" s="87">
        <v>0</v>
      </c>
      <c r="H249" s="87">
        <v>0</v>
      </c>
      <c r="I249" s="88">
        <f t="shared" si="78"/>
        <v>1250000</v>
      </c>
    </row>
    <row r="250" spans="1:9">
      <c r="A250" s="839"/>
      <c r="B250" s="836"/>
      <c r="C250" s="767"/>
      <c r="D250" s="89" t="s">
        <v>43</v>
      </c>
      <c r="E250" s="90">
        <v>1225000</v>
      </c>
      <c r="F250" s="90">
        <v>0</v>
      </c>
      <c r="G250" s="90">
        <v>0</v>
      </c>
      <c r="H250" s="90">
        <v>0</v>
      </c>
      <c r="I250" s="88">
        <f t="shared" si="78"/>
        <v>1225000</v>
      </c>
    </row>
    <row r="251" spans="1:9">
      <c r="A251" s="839"/>
      <c r="B251" s="836"/>
      <c r="C251" s="842"/>
      <c r="D251" s="89" t="s">
        <v>47</v>
      </c>
      <c r="E251" s="90">
        <f>E250-E249</f>
        <v>-25000</v>
      </c>
      <c r="F251" s="90">
        <v>0</v>
      </c>
      <c r="G251" s="90">
        <v>0</v>
      </c>
      <c r="H251" s="90">
        <v>0</v>
      </c>
      <c r="I251" s="88">
        <f t="shared" si="78"/>
        <v>-25000</v>
      </c>
    </row>
    <row r="252" spans="1:9">
      <c r="A252" s="839"/>
      <c r="B252" s="836"/>
      <c r="C252" s="789" t="s">
        <v>5</v>
      </c>
      <c r="D252" s="98" t="s">
        <v>45</v>
      </c>
      <c r="E252" s="99">
        <f>E249</f>
        <v>1250000</v>
      </c>
      <c r="F252" s="99">
        <f t="shared" ref="F252:I252" si="82">F249</f>
        <v>0</v>
      </c>
      <c r="G252" s="99">
        <f t="shared" si="82"/>
        <v>0</v>
      </c>
      <c r="H252" s="99">
        <f t="shared" si="82"/>
        <v>0</v>
      </c>
      <c r="I252" s="101">
        <f t="shared" si="82"/>
        <v>1250000</v>
      </c>
    </row>
    <row r="253" spans="1:9">
      <c r="A253" s="839"/>
      <c r="B253" s="836"/>
      <c r="C253" s="790"/>
      <c r="D253" s="98" t="s">
        <v>43</v>
      </c>
      <c r="E253" s="99">
        <f t="shared" ref="E253:I253" si="83">E250</f>
        <v>1225000</v>
      </c>
      <c r="F253" s="99">
        <f t="shared" si="83"/>
        <v>0</v>
      </c>
      <c r="G253" s="99">
        <f t="shared" si="83"/>
        <v>0</v>
      </c>
      <c r="H253" s="99">
        <f t="shared" si="83"/>
        <v>0</v>
      </c>
      <c r="I253" s="101">
        <f t="shared" si="83"/>
        <v>1225000</v>
      </c>
    </row>
    <row r="254" spans="1:9">
      <c r="A254" s="839"/>
      <c r="B254" s="849"/>
      <c r="C254" s="790"/>
      <c r="D254" s="98" t="s">
        <v>45</v>
      </c>
      <c r="E254" s="99">
        <f t="shared" ref="E254:I254" si="84">E251</f>
        <v>-25000</v>
      </c>
      <c r="F254" s="99">
        <f t="shared" si="84"/>
        <v>0</v>
      </c>
      <c r="G254" s="99">
        <f t="shared" si="84"/>
        <v>0</v>
      </c>
      <c r="H254" s="99">
        <f t="shared" si="84"/>
        <v>0</v>
      </c>
      <c r="I254" s="101">
        <f t="shared" si="84"/>
        <v>-25000</v>
      </c>
    </row>
    <row r="255" spans="1:9">
      <c r="A255" s="839"/>
      <c r="B255" s="848" t="s">
        <v>86</v>
      </c>
      <c r="C255" s="841" t="s">
        <v>120</v>
      </c>
      <c r="D255" s="89" t="s">
        <v>45</v>
      </c>
      <c r="E255" s="90">
        <v>800000</v>
      </c>
      <c r="F255" s="87">
        <v>0</v>
      </c>
      <c r="G255" s="87">
        <v>0</v>
      </c>
      <c r="H255" s="87">
        <v>0</v>
      </c>
      <c r="I255" s="88">
        <f t="shared" ref="I255:I257" si="85">SUM(E255:H255)</f>
        <v>800000</v>
      </c>
    </row>
    <row r="256" spans="1:9">
      <c r="A256" s="839"/>
      <c r="B256" s="836"/>
      <c r="C256" s="767"/>
      <c r="D256" s="89" t="s">
        <v>43</v>
      </c>
      <c r="E256" s="90">
        <v>800000</v>
      </c>
      <c r="F256" s="90">
        <v>0</v>
      </c>
      <c r="G256" s="90">
        <v>0</v>
      </c>
      <c r="H256" s="90">
        <v>0</v>
      </c>
      <c r="I256" s="88">
        <f t="shared" si="85"/>
        <v>800000</v>
      </c>
    </row>
    <row r="257" spans="1:9">
      <c r="A257" s="839"/>
      <c r="B257" s="836"/>
      <c r="C257" s="842"/>
      <c r="D257" s="89" t="s">
        <v>47</v>
      </c>
      <c r="E257" s="90">
        <f>E256-E255</f>
        <v>0</v>
      </c>
      <c r="F257" s="90">
        <v>0</v>
      </c>
      <c r="G257" s="90">
        <v>0</v>
      </c>
      <c r="H257" s="90">
        <v>0</v>
      </c>
      <c r="I257" s="88">
        <f t="shared" si="85"/>
        <v>0</v>
      </c>
    </row>
    <row r="258" spans="1:9">
      <c r="A258" s="839"/>
      <c r="B258" s="836"/>
      <c r="C258" s="789" t="s">
        <v>5</v>
      </c>
      <c r="D258" s="98" t="s">
        <v>45</v>
      </c>
      <c r="E258" s="99">
        <f>E255</f>
        <v>800000</v>
      </c>
      <c r="F258" s="99">
        <f t="shared" ref="F258:I258" si="86">F255</f>
        <v>0</v>
      </c>
      <c r="G258" s="99">
        <f t="shared" si="86"/>
        <v>0</v>
      </c>
      <c r="H258" s="99">
        <f t="shared" si="86"/>
        <v>0</v>
      </c>
      <c r="I258" s="101">
        <f t="shared" si="86"/>
        <v>800000</v>
      </c>
    </row>
    <row r="259" spans="1:9">
      <c r="A259" s="839"/>
      <c r="B259" s="836"/>
      <c r="C259" s="790"/>
      <c r="D259" s="98" t="s">
        <v>43</v>
      </c>
      <c r="E259" s="99">
        <f t="shared" ref="E259:I259" si="87">E256</f>
        <v>800000</v>
      </c>
      <c r="F259" s="99">
        <f t="shared" si="87"/>
        <v>0</v>
      </c>
      <c r="G259" s="99">
        <f t="shared" si="87"/>
        <v>0</v>
      </c>
      <c r="H259" s="99">
        <f t="shared" si="87"/>
        <v>0</v>
      </c>
      <c r="I259" s="101">
        <f t="shared" si="87"/>
        <v>800000</v>
      </c>
    </row>
    <row r="260" spans="1:9">
      <c r="A260" s="840"/>
      <c r="B260" s="836"/>
      <c r="C260" s="790"/>
      <c r="D260" s="98" t="s">
        <v>45</v>
      </c>
      <c r="E260" s="99">
        <f t="shared" ref="E260:I260" si="88">E257</f>
        <v>0</v>
      </c>
      <c r="F260" s="99">
        <f t="shared" si="88"/>
        <v>0</v>
      </c>
      <c r="G260" s="99">
        <f t="shared" si="88"/>
        <v>0</v>
      </c>
      <c r="H260" s="99">
        <f t="shared" si="88"/>
        <v>0</v>
      </c>
      <c r="I260" s="101">
        <f t="shared" si="88"/>
        <v>0</v>
      </c>
    </row>
    <row r="261" spans="1:9">
      <c r="A261" s="843" t="s">
        <v>18</v>
      </c>
      <c r="B261" s="846" t="s">
        <v>5</v>
      </c>
      <c r="C261" s="847"/>
      <c r="D261" s="109" t="s">
        <v>45</v>
      </c>
      <c r="E261" s="110">
        <f>E246+E252+E258</f>
        <v>10940000</v>
      </c>
      <c r="F261" s="110">
        <f t="shared" ref="F261:I261" si="89">F240+F243+F249+F258</f>
        <v>0</v>
      </c>
      <c r="G261" s="110">
        <f t="shared" si="89"/>
        <v>0</v>
      </c>
      <c r="H261" s="110">
        <f t="shared" si="89"/>
        <v>0</v>
      </c>
      <c r="I261" s="114">
        <f t="shared" si="89"/>
        <v>10940000</v>
      </c>
    </row>
    <row r="262" spans="1:9">
      <c r="A262" s="844"/>
      <c r="B262" s="846"/>
      <c r="C262" s="847"/>
      <c r="D262" s="109" t="s">
        <v>43</v>
      </c>
      <c r="E262" s="110">
        <f t="shared" ref="E262:E263" si="90">E247+E253+E259</f>
        <v>10915000</v>
      </c>
      <c r="F262" s="110">
        <f t="shared" ref="F262:I263" si="91">F241+F244+F250+F259</f>
        <v>0</v>
      </c>
      <c r="G262" s="110">
        <f t="shared" si="91"/>
        <v>0</v>
      </c>
      <c r="H262" s="110">
        <f t="shared" si="91"/>
        <v>0</v>
      </c>
      <c r="I262" s="114">
        <f t="shared" si="91"/>
        <v>10915000</v>
      </c>
    </row>
    <row r="263" spans="1:9">
      <c r="A263" s="845"/>
      <c r="B263" s="846"/>
      <c r="C263" s="847"/>
      <c r="D263" s="109" t="s">
        <v>47</v>
      </c>
      <c r="E263" s="110">
        <f t="shared" si="90"/>
        <v>-25000</v>
      </c>
      <c r="F263" s="110">
        <f t="shared" si="91"/>
        <v>0</v>
      </c>
      <c r="G263" s="110">
        <f t="shared" si="91"/>
        <v>0</v>
      </c>
      <c r="H263" s="110">
        <f t="shared" si="91"/>
        <v>0</v>
      </c>
      <c r="I263" s="114">
        <f t="shared" si="91"/>
        <v>-25000</v>
      </c>
    </row>
    <row r="264" spans="1:9">
      <c r="A264" s="882" t="s">
        <v>131</v>
      </c>
      <c r="B264" s="836" t="s">
        <v>136</v>
      </c>
      <c r="C264" s="793" t="s">
        <v>15</v>
      </c>
      <c r="D264" s="89" t="s">
        <v>45</v>
      </c>
      <c r="E264" s="90">
        <v>4300000</v>
      </c>
      <c r="F264" s="87">
        <v>0</v>
      </c>
      <c r="G264" s="87">
        <v>0</v>
      </c>
      <c r="H264" s="87">
        <v>0</v>
      </c>
      <c r="I264" s="88">
        <f>SUM(E264:H264)</f>
        <v>4300000</v>
      </c>
    </row>
    <row r="265" spans="1:9">
      <c r="A265" s="839"/>
      <c r="B265" s="836"/>
      <c r="C265" s="793"/>
      <c r="D265" s="89" t="s">
        <v>43</v>
      </c>
      <c r="E265" s="90">
        <v>4300000</v>
      </c>
      <c r="F265" s="90">
        <v>0</v>
      </c>
      <c r="G265" s="90">
        <v>0</v>
      </c>
      <c r="H265" s="90">
        <v>0</v>
      </c>
      <c r="I265" s="88">
        <f t="shared" ref="I265:I272" si="92">SUM(E265:H265)</f>
        <v>4300000</v>
      </c>
    </row>
    <row r="266" spans="1:9">
      <c r="A266" s="839"/>
      <c r="B266" s="836"/>
      <c r="C266" s="794"/>
      <c r="D266" s="89" t="s">
        <v>47</v>
      </c>
      <c r="E266" s="90">
        <f>E265-E264</f>
        <v>0</v>
      </c>
      <c r="F266" s="90">
        <v>0</v>
      </c>
      <c r="G266" s="90">
        <v>0</v>
      </c>
      <c r="H266" s="90">
        <v>0</v>
      </c>
      <c r="I266" s="88">
        <f t="shared" si="92"/>
        <v>0</v>
      </c>
    </row>
    <row r="267" spans="1:9">
      <c r="A267" s="839"/>
      <c r="B267" s="116"/>
      <c r="C267" s="795" t="s">
        <v>4</v>
      </c>
      <c r="D267" s="89" t="s">
        <v>45</v>
      </c>
      <c r="E267" s="90">
        <v>990000</v>
      </c>
      <c r="F267" s="87">
        <v>0</v>
      </c>
      <c r="G267" s="87">
        <v>0</v>
      </c>
      <c r="H267" s="87">
        <v>0</v>
      </c>
      <c r="I267" s="88">
        <f t="shared" si="92"/>
        <v>990000</v>
      </c>
    </row>
    <row r="268" spans="1:9">
      <c r="A268" s="839"/>
      <c r="B268" s="116"/>
      <c r="C268" s="793"/>
      <c r="D268" s="89" t="s">
        <v>43</v>
      </c>
      <c r="E268" s="90">
        <v>990000</v>
      </c>
      <c r="F268" s="90">
        <v>0</v>
      </c>
      <c r="G268" s="90">
        <v>0</v>
      </c>
      <c r="H268" s="90">
        <v>0</v>
      </c>
      <c r="I268" s="88">
        <f t="shared" si="92"/>
        <v>990000</v>
      </c>
    </row>
    <row r="269" spans="1:9">
      <c r="A269" s="839"/>
      <c r="B269" s="116"/>
      <c r="C269" s="794"/>
      <c r="D269" s="89" t="s">
        <v>47</v>
      </c>
      <c r="E269" s="90">
        <f>E268-E267</f>
        <v>0</v>
      </c>
      <c r="F269" s="90">
        <v>0</v>
      </c>
      <c r="G269" s="90">
        <v>0</v>
      </c>
      <c r="H269" s="90">
        <v>0</v>
      </c>
      <c r="I269" s="88">
        <f t="shared" si="92"/>
        <v>0</v>
      </c>
    </row>
    <row r="270" spans="1:9" ht="16.5" customHeight="1">
      <c r="A270" s="839"/>
      <c r="B270" s="116"/>
      <c r="C270" s="805" t="s">
        <v>19</v>
      </c>
      <c r="D270" s="89" t="s">
        <v>45</v>
      </c>
      <c r="E270" s="90">
        <v>5210000</v>
      </c>
      <c r="F270" s="87">
        <v>0</v>
      </c>
      <c r="G270" s="87">
        <v>0</v>
      </c>
      <c r="H270" s="87">
        <v>0</v>
      </c>
      <c r="I270" s="88">
        <f t="shared" si="92"/>
        <v>5210000</v>
      </c>
    </row>
    <row r="271" spans="1:9">
      <c r="A271" s="839"/>
      <c r="B271" s="116"/>
      <c r="C271" s="793"/>
      <c r="D271" s="89" t="s">
        <v>43</v>
      </c>
      <c r="E271" s="90">
        <v>5210000</v>
      </c>
      <c r="F271" s="90">
        <v>0</v>
      </c>
      <c r="G271" s="90">
        <v>0</v>
      </c>
      <c r="H271" s="90">
        <v>0</v>
      </c>
      <c r="I271" s="88">
        <f t="shared" si="92"/>
        <v>5210000</v>
      </c>
    </row>
    <row r="272" spans="1:9">
      <c r="A272" s="839"/>
      <c r="B272" s="116"/>
      <c r="C272" s="837"/>
      <c r="D272" s="89" t="s">
        <v>47</v>
      </c>
      <c r="E272" s="90">
        <f>E271-E270</f>
        <v>0</v>
      </c>
      <c r="F272" s="90">
        <v>0</v>
      </c>
      <c r="G272" s="90">
        <v>0</v>
      </c>
      <c r="H272" s="90">
        <v>0</v>
      </c>
      <c r="I272" s="88">
        <f t="shared" si="92"/>
        <v>0</v>
      </c>
    </row>
    <row r="273" spans="1:9">
      <c r="A273" s="839"/>
      <c r="B273" s="116"/>
      <c r="C273" s="117"/>
      <c r="D273" s="118" t="s">
        <v>45</v>
      </c>
      <c r="E273" s="119">
        <f>E270+E267+E264</f>
        <v>10500000</v>
      </c>
      <c r="F273" s="92">
        <v>0</v>
      </c>
      <c r="G273" s="92">
        <v>0</v>
      </c>
      <c r="H273" s="92">
        <v>0</v>
      </c>
      <c r="I273" s="120">
        <f>SUM(E273:H273)</f>
        <v>10500000</v>
      </c>
    </row>
    <row r="274" spans="1:9">
      <c r="A274" s="839"/>
      <c r="B274" s="116"/>
      <c r="C274" s="117" t="s">
        <v>31</v>
      </c>
      <c r="D274" s="118" t="s">
        <v>43</v>
      </c>
      <c r="E274" s="119">
        <f t="shared" ref="E274:E275" si="93">E271+E268+E265</f>
        <v>10500000</v>
      </c>
      <c r="F274" s="92">
        <v>0</v>
      </c>
      <c r="G274" s="92">
        <v>0</v>
      </c>
      <c r="H274" s="92">
        <v>0</v>
      </c>
      <c r="I274" s="120">
        <f t="shared" ref="I274:I275" si="94">SUM(E274:H274)</f>
        <v>10500000</v>
      </c>
    </row>
    <row r="275" spans="1:9">
      <c r="A275" s="839"/>
      <c r="B275" s="116"/>
      <c r="C275" s="117"/>
      <c r="D275" s="118" t="s">
        <v>47</v>
      </c>
      <c r="E275" s="119">
        <f t="shared" si="93"/>
        <v>0</v>
      </c>
      <c r="F275" s="92">
        <v>0</v>
      </c>
      <c r="G275" s="92">
        <v>0</v>
      </c>
      <c r="H275" s="92">
        <v>0</v>
      </c>
      <c r="I275" s="120">
        <f t="shared" si="94"/>
        <v>0</v>
      </c>
    </row>
    <row r="276" spans="1:9" ht="16.5" customHeight="1">
      <c r="A276" s="839"/>
      <c r="B276" s="848" t="s">
        <v>139</v>
      </c>
      <c r="C276" s="795" t="s">
        <v>15</v>
      </c>
      <c r="D276" s="89" t="s">
        <v>45</v>
      </c>
      <c r="E276" s="90">
        <v>3700000</v>
      </c>
      <c r="F276" s="90">
        <v>0</v>
      </c>
      <c r="G276" s="90">
        <v>0</v>
      </c>
      <c r="H276" s="90">
        <v>0</v>
      </c>
      <c r="I276" s="88">
        <f t="shared" ref="I276:I305" si="95">SUM(E276:H276)</f>
        <v>3700000</v>
      </c>
    </row>
    <row r="277" spans="1:9">
      <c r="A277" s="839"/>
      <c r="B277" s="836"/>
      <c r="C277" s="793"/>
      <c r="D277" s="89" t="s">
        <v>43</v>
      </c>
      <c r="E277" s="90">
        <v>3700000</v>
      </c>
      <c r="F277" s="90">
        <v>0</v>
      </c>
      <c r="G277" s="90">
        <v>0</v>
      </c>
      <c r="H277" s="90">
        <v>0</v>
      </c>
      <c r="I277" s="88">
        <f t="shared" si="95"/>
        <v>3700000</v>
      </c>
    </row>
    <row r="278" spans="1:9">
      <c r="A278" s="839"/>
      <c r="B278" s="836"/>
      <c r="C278" s="794"/>
      <c r="D278" s="89" t="s">
        <v>47</v>
      </c>
      <c r="E278" s="90">
        <f>E277-E276</f>
        <v>0</v>
      </c>
      <c r="F278" s="87">
        <v>0</v>
      </c>
      <c r="G278" s="87">
        <v>0</v>
      </c>
      <c r="H278" s="87">
        <v>0</v>
      </c>
      <c r="I278" s="88">
        <f t="shared" si="95"/>
        <v>0</v>
      </c>
    </row>
    <row r="279" spans="1:9">
      <c r="A279" s="839"/>
      <c r="B279" s="102"/>
      <c r="C279" s="805" t="s">
        <v>121</v>
      </c>
      <c r="D279" s="89" t="s">
        <v>45</v>
      </c>
      <c r="E279" s="90">
        <v>835000</v>
      </c>
      <c r="F279" s="90">
        <v>0</v>
      </c>
      <c r="G279" s="90">
        <v>0</v>
      </c>
      <c r="H279" s="90">
        <v>0</v>
      </c>
      <c r="I279" s="88">
        <f t="shared" si="95"/>
        <v>835000</v>
      </c>
    </row>
    <row r="280" spans="1:9">
      <c r="A280" s="839"/>
      <c r="B280" s="102"/>
      <c r="C280" s="793"/>
      <c r="D280" s="89" t="s">
        <v>43</v>
      </c>
      <c r="E280" s="90">
        <v>835000</v>
      </c>
      <c r="F280" s="90">
        <v>0</v>
      </c>
      <c r="G280" s="90">
        <v>0</v>
      </c>
      <c r="H280" s="90">
        <v>0</v>
      </c>
      <c r="I280" s="88">
        <f t="shared" si="95"/>
        <v>835000</v>
      </c>
    </row>
    <row r="281" spans="1:9">
      <c r="A281" s="839"/>
      <c r="B281" s="102"/>
      <c r="C281" s="837"/>
      <c r="D281" s="89" t="s">
        <v>47</v>
      </c>
      <c r="E281" s="90">
        <f>E280-E279</f>
        <v>0</v>
      </c>
      <c r="F281" s="87">
        <v>0</v>
      </c>
      <c r="G281" s="87">
        <v>0</v>
      </c>
      <c r="H281" s="87">
        <v>0</v>
      </c>
      <c r="I281" s="88">
        <f t="shared" si="95"/>
        <v>0</v>
      </c>
    </row>
    <row r="282" spans="1:9">
      <c r="A282" s="839"/>
      <c r="B282" s="102"/>
      <c r="C282" s="805" t="s">
        <v>19</v>
      </c>
      <c r="D282" s="89" t="s">
        <v>45</v>
      </c>
      <c r="E282" s="90">
        <v>2715000</v>
      </c>
      <c r="F282" s="90">
        <v>0</v>
      </c>
      <c r="G282" s="90">
        <v>0</v>
      </c>
      <c r="H282" s="90">
        <v>0</v>
      </c>
      <c r="I282" s="88">
        <f t="shared" si="95"/>
        <v>2715000</v>
      </c>
    </row>
    <row r="283" spans="1:9">
      <c r="A283" s="839"/>
      <c r="B283" s="102"/>
      <c r="C283" s="793"/>
      <c r="D283" s="89" t="s">
        <v>43</v>
      </c>
      <c r="E283" s="90">
        <v>2715000</v>
      </c>
      <c r="F283" s="90">
        <v>0</v>
      </c>
      <c r="G283" s="90">
        <v>0</v>
      </c>
      <c r="H283" s="90">
        <v>0</v>
      </c>
      <c r="I283" s="88">
        <f t="shared" si="95"/>
        <v>2715000</v>
      </c>
    </row>
    <row r="284" spans="1:9">
      <c r="A284" s="839"/>
      <c r="B284" s="102"/>
      <c r="C284" s="837"/>
      <c r="D284" s="89" t="s">
        <v>47</v>
      </c>
      <c r="E284" s="90">
        <f>E283-E282</f>
        <v>0</v>
      </c>
      <c r="F284" s="90">
        <v>0</v>
      </c>
      <c r="G284" s="90">
        <v>0</v>
      </c>
      <c r="H284" s="90">
        <v>0</v>
      </c>
      <c r="I284" s="88">
        <f t="shared" si="95"/>
        <v>0</v>
      </c>
    </row>
    <row r="285" spans="1:9">
      <c r="A285" s="839"/>
      <c r="B285" s="102"/>
      <c r="C285" s="117"/>
      <c r="D285" s="118" t="s">
        <v>45</v>
      </c>
      <c r="E285" s="119">
        <f>E276+E279+E282</f>
        <v>7250000</v>
      </c>
      <c r="F285" s="92">
        <v>0</v>
      </c>
      <c r="G285" s="92">
        <v>0</v>
      </c>
      <c r="H285" s="92">
        <v>0</v>
      </c>
      <c r="I285" s="120">
        <f t="shared" si="95"/>
        <v>7250000</v>
      </c>
    </row>
    <row r="286" spans="1:9">
      <c r="A286" s="839"/>
      <c r="B286" s="102"/>
      <c r="C286" s="117" t="s">
        <v>31</v>
      </c>
      <c r="D286" s="118" t="s">
        <v>43</v>
      </c>
      <c r="E286" s="119">
        <f>E277+E280+E283</f>
        <v>7250000</v>
      </c>
      <c r="F286" s="92">
        <v>0</v>
      </c>
      <c r="G286" s="92">
        <v>0</v>
      </c>
      <c r="H286" s="92">
        <v>0</v>
      </c>
      <c r="I286" s="120">
        <f t="shared" si="95"/>
        <v>7250000</v>
      </c>
    </row>
    <row r="287" spans="1:9">
      <c r="A287" s="839"/>
      <c r="B287" s="121"/>
      <c r="C287" s="122"/>
      <c r="D287" s="118" t="s">
        <v>47</v>
      </c>
      <c r="E287" s="119">
        <f>E286-E285</f>
        <v>0</v>
      </c>
      <c r="F287" s="92">
        <v>0</v>
      </c>
      <c r="G287" s="92">
        <v>0</v>
      </c>
      <c r="H287" s="92">
        <v>0</v>
      </c>
      <c r="I287" s="120">
        <f t="shared" si="95"/>
        <v>0</v>
      </c>
    </row>
    <row r="288" spans="1:9" ht="16.5" customHeight="1">
      <c r="A288" s="839"/>
      <c r="B288" s="848" t="s">
        <v>138</v>
      </c>
      <c r="C288" s="795" t="s">
        <v>15</v>
      </c>
      <c r="D288" s="89" t="s">
        <v>45</v>
      </c>
      <c r="E288" s="90">
        <v>3700000</v>
      </c>
      <c r="F288" s="90">
        <v>0</v>
      </c>
      <c r="G288" s="90">
        <v>0</v>
      </c>
      <c r="H288" s="90">
        <v>0</v>
      </c>
      <c r="I288" s="88">
        <f t="shared" ref="I288:I293" si="96">SUM(E288:H288)</f>
        <v>3700000</v>
      </c>
    </row>
    <row r="289" spans="1:9">
      <c r="A289" s="839"/>
      <c r="B289" s="836"/>
      <c r="C289" s="793"/>
      <c r="D289" s="89" t="s">
        <v>43</v>
      </c>
      <c r="E289" s="90">
        <v>3700000</v>
      </c>
      <c r="F289" s="90">
        <v>0</v>
      </c>
      <c r="G289" s="90">
        <v>0</v>
      </c>
      <c r="H289" s="90">
        <v>0</v>
      </c>
      <c r="I289" s="88">
        <f t="shared" si="96"/>
        <v>3700000</v>
      </c>
    </row>
    <row r="290" spans="1:9">
      <c r="A290" s="839"/>
      <c r="B290" s="836"/>
      <c r="C290" s="794"/>
      <c r="D290" s="89" t="s">
        <v>47</v>
      </c>
      <c r="E290" s="90">
        <f>E289-E288</f>
        <v>0</v>
      </c>
      <c r="F290" s="87">
        <v>0</v>
      </c>
      <c r="G290" s="87">
        <v>0</v>
      </c>
      <c r="H290" s="87">
        <v>0</v>
      </c>
      <c r="I290" s="88">
        <f t="shared" si="96"/>
        <v>0</v>
      </c>
    </row>
    <row r="291" spans="1:9">
      <c r="A291" s="839"/>
      <c r="B291" s="102"/>
      <c r="C291" s="117"/>
      <c r="D291" s="118" t="s">
        <v>45</v>
      </c>
      <c r="E291" s="119">
        <f>E288</f>
        <v>3700000</v>
      </c>
      <c r="F291" s="92">
        <v>0</v>
      </c>
      <c r="G291" s="92">
        <v>0</v>
      </c>
      <c r="H291" s="92">
        <v>0</v>
      </c>
      <c r="I291" s="120">
        <f t="shared" si="96"/>
        <v>3700000</v>
      </c>
    </row>
    <row r="292" spans="1:9">
      <c r="A292" s="839"/>
      <c r="B292" s="102"/>
      <c r="C292" s="117" t="s">
        <v>31</v>
      </c>
      <c r="D292" s="118" t="s">
        <v>43</v>
      </c>
      <c r="E292" s="119">
        <f t="shared" ref="E292:E293" si="97">E289</f>
        <v>3700000</v>
      </c>
      <c r="F292" s="92">
        <v>0</v>
      </c>
      <c r="G292" s="92">
        <v>0</v>
      </c>
      <c r="H292" s="92">
        <v>0</v>
      </c>
      <c r="I292" s="120">
        <f t="shared" si="96"/>
        <v>3700000</v>
      </c>
    </row>
    <row r="293" spans="1:9">
      <c r="A293" s="839"/>
      <c r="B293" s="121"/>
      <c r="C293" s="122"/>
      <c r="D293" s="118" t="s">
        <v>47</v>
      </c>
      <c r="E293" s="119">
        <f t="shared" si="97"/>
        <v>0</v>
      </c>
      <c r="F293" s="92">
        <v>0</v>
      </c>
      <c r="G293" s="92">
        <v>0</v>
      </c>
      <c r="H293" s="92">
        <v>0</v>
      </c>
      <c r="I293" s="120">
        <f t="shared" si="96"/>
        <v>0</v>
      </c>
    </row>
    <row r="294" spans="1:9" ht="16.5" customHeight="1">
      <c r="A294" s="839"/>
      <c r="B294" s="853" t="s">
        <v>140</v>
      </c>
      <c r="C294" s="850" t="s">
        <v>122</v>
      </c>
      <c r="D294" s="89" t="s">
        <v>45</v>
      </c>
      <c r="E294" s="90">
        <v>2450000</v>
      </c>
      <c r="F294" s="90">
        <v>0</v>
      </c>
      <c r="G294" s="90">
        <v>0</v>
      </c>
      <c r="H294" s="90">
        <v>0</v>
      </c>
      <c r="I294" s="88">
        <f t="shared" si="95"/>
        <v>2450000</v>
      </c>
    </row>
    <row r="295" spans="1:9">
      <c r="A295" s="839"/>
      <c r="B295" s="765"/>
      <c r="C295" s="851"/>
      <c r="D295" s="89" t="s">
        <v>43</v>
      </c>
      <c r="E295" s="90">
        <v>2450000</v>
      </c>
      <c r="F295" s="90">
        <v>0</v>
      </c>
      <c r="G295" s="90">
        <v>0</v>
      </c>
      <c r="H295" s="90">
        <v>0</v>
      </c>
      <c r="I295" s="88">
        <f t="shared" si="95"/>
        <v>2450000</v>
      </c>
    </row>
    <row r="296" spans="1:9">
      <c r="A296" s="839"/>
      <c r="B296" s="765"/>
      <c r="C296" s="852"/>
      <c r="D296" s="89" t="s">
        <v>47</v>
      </c>
      <c r="E296" s="90">
        <f>E295-E294</f>
        <v>0</v>
      </c>
      <c r="F296" s="87">
        <v>0</v>
      </c>
      <c r="G296" s="87">
        <v>0</v>
      </c>
      <c r="H296" s="87">
        <v>0</v>
      </c>
      <c r="I296" s="88">
        <f t="shared" si="95"/>
        <v>0</v>
      </c>
    </row>
    <row r="297" spans="1:9">
      <c r="A297" s="839"/>
      <c r="B297" s="123"/>
      <c r="C297" s="805" t="s">
        <v>123</v>
      </c>
      <c r="D297" s="89" t="s">
        <v>45</v>
      </c>
      <c r="E297" s="90">
        <v>4590000</v>
      </c>
      <c r="F297" s="90">
        <v>0</v>
      </c>
      <c r="G297" s="90">
        <v>0</v>
      </c>
      <c r="H297" s="90">
        <v>0</v>
      </c>
      <c r="I297" s="88">
        <f t="shared" si="95"/>
        <v>4590000</v>
      </c>
    </row>
    <row r="298" spans="1:9">
      <c r="A298" s="839"/>
      <c r="B298" s="123"/>
      <c r="C298" s="793"/>
      <c r="D298" s="89" t="s">
        <v>43</v>
      </c>
      <c r="E298" s="90">
        <v>4590000</v>
      </c>
      <c r="F298" s="90">
        <v>0</v>
      </c>
      <c r="G298" s="90">
        <v>0</v>
      </c>
      <c r="H298" s="90">
        <v>0</v>
      </c>
      <c r="I298" s="88">
        <f t="shared" si="95"/>
        <v>4590000</v>
      </c>
    </row>
    <row r="299" spans="1:9">
      <c r="A299" s="839"/>
      <c r="B299" s="123"/>
      <c r="C299" s="837"/>
      <c r="D299" s="89" t="s">
        <v>47</v>
      </c>
      <c r="E299" s="90">
        <f>E298-E297</f>
        <v>0</v>
      </c>
      <c r="F299" s="87">
        <v>0</v>
      </c>
      <c r="G299" s="87">
        <v>0</v>
      </c>
      <c r="H299" s="87">
        <v>0</v>
      </c>
      <c r="I299" s="88">
        <f t="shared" si="95"/>
        <v>0</v>
      </c>
    </row>
    <row r="300" spans="1:9" ht="16.5" customHeight="1">
      <c r="A300" s="839"/>
      <c r="B300" s="123"/>
      <c r="C300" s="805" t="s">
        <v>124</v>
      </c>
      <c r="D300" s="89" t="s">
        <v>45</v>
      </c>
      <c r="E300" s="90">
        <v>5050000</v>
      </c>
      <c r="F300" s="90">
        <v>0</v>
      </c>
      <c r="G300" s="90">
        <v>0</v>
      </c>
      <c r="H300" s="90">
        <v>0</v>
      </c>
      <c r="I300" s="88">
        <f t="shared" si="95"/>
        <v>5050000</v>
      </c>
    </row>
    <row r="301" spans="1:9" ht="16.5" customHeight="1">
      <c r="A301" s="839"/>
      <c r="B301" s="123"/>
      <c r="C301" s="793"/>
      <c r="D301" s="89" t="s">
        <v>43</v>
      </c>
      <c r="E301" s="90">
        <v>5050000</v>
      </c>
      <c r="F301" s="90">
        <v>0</v>
      </c>
      <c r="G301" s="90">
        <v>0</v>
      </c>
      <c r="H301" s="90">
        <v>0</v>
      </c>
      <c r="I301" s="88">
        <f t="shared" si="95"/>
        <v>5050000</v>
      </c>
    </row>
    <row r="302" spans="1:9">
      <c r="A302" s="839"/>
      <c r="B302" s="123"/>
      <c r="C302" s="837"/>
      <c r="D302" s="89" t="s">
        <v>47</v>
      </c>
      <c r="E302" s="90">
        <f>E301-E300</f>
        <v>0</v>
      </c>
      <c r="F302" s="90">
        <v>0</v>
      </c>
      <c r="G302" s="90">
        <v>0</v>
      </c>
      <c r="H302" s="90">
        <v>0</v>
      </c>
      <c r="I302" s="88">
        <f t="shared" si="95"/>
        <v>0</v>
      </c>
    </row>
    <row r="303" spans="1:9" ht="16.5" customHeight="1">
      <c r="A303" s="839"/>
      <c r="B303" s="123"/>
      <c r="C303" s="805" t="s">
        <v>125</v>
      </c>
      <c r="D303" s="89" t="s">
        <v>45</v>
      </c>
      <c r="E303" s="90">
        <v>38000</v>
      </c>
      <c r="F303" s="90">
        <v>0</v>
      </c>
      <c r="G303" s="90">
        <v>0</v>
      </c>
      <c r="H303" s="90">
        <v>0</v>
      </c>
      <c r="I303" s="88">
        <f t="shared" si="95"/>
        <v>38000</v>
      </c>
    </row>
    <row r="304" spans="1:9">
      <c r="A304" s="839"/>
      <c r="B304" s="123"/>
      <c r="C304" s="793"/>
      <c r="D304" s="89" t="s">
        <v>43</v>
      </c>
      <c r="E304" s="90">
        <v>38000</v>
      </c>
      <c r="F304" s="90">
        <v>0</v>
      </c>
      <c r="G304" s="90">
        <v>0</v>
      </c>
      <c r="H304" s="90">
        <v>0</v>
      </c>
      <c r="I304" s="88">
        <f t="shared" si="95"/>
        <v>38000</v>
      </c>
    </row>
    <row r="305" spans="1:9">
      <c r="A305" s="839"/>
      <c r="B305" s="123"/>
      <c r="C305" s="837"/>
      <c r="D305" s="89" t="s">
        <v>47</v>
      </c>
      <c r="E305" s="90">
        <f>E304-E303</f>
        <v>0</v>
      </c>
      <c r="F305" s="87">
        <v>0</v>
      </c>
      <c r="G305" s="87">
        <v>0</v>
      </c>
      <c r="H305" s="87">
        <v>0</v>
      </c>
      <c r="I305" s="88">
        <f t="shared" si="95"/>
        <v>0</v>
      </c>
    </row>
    <row r="306" spans="1:9">
      <c r="A306" s="839"/>
      <c r="B306" s="123"/>
      <c r="C306" s="117"/>
      <c r="D306" s="118" t="s">
        <v>45</v>
      </c>
      <c r="E306" s="119">
        <f>E294+E297+E300+E303</f>
        <v>12128000</v>
      </c>
      <c r="F306" s="119">
        <f>F294+F297+F300+F303</f>
        <v>0</v>
      </c>
      <c r="G306" s="119">
        <f>G294+G297+G300+G303</f>
        <v>0</v>
      </c>
      <c r="H306" s="119">
        <v>0</v>
      </c>
      <c r="I306" s="120">
        <f t="shared" ref="I306:I308" si="98">SUM(E306:H306)</f>
        <v>12128000</v>
      </c>
    </row>
    <row r="307" spans="1:9">
      <c r="A307" s="839"/>
      <c r="B307" s="123"/>
      <c r="C307" s="117" t="s">
        <v>31</v>
      </c>
      <c r="D307" s="118" t="s">
        <v>43</v>
      </c>
      <c r="E307" s="119">
        <f t="shared" ref="E307:F307" si="99">E295+E298+E301+E304</f>
        <v>12128000</v>
      </c>
      <c r="F307" s="119">
        <f t="shared" si="99"/>
        <v>0</v>
      </c>
      <c r="G307" s="119">
        <f t="shared" ref="G307" si="100">G295+G298+G301+G304</f>
        <v>0</v>
      </c>
      <c r="H307" s="119">
        <v>0</v>
      </c>
      <c r="I307" s="120">
        <f t="shared" si="98"/>
        <v>12128000</v>
      </c>
    </row>
    <row r="308" spans="1:9">
      <c r="A308" s="839"/>
      <c r="B308" s="124"/>
      <c r="C308" s="122"/>
      <c r="D308" s="118" t="s">
        <v>47</v>
      </c>
      <c r="E308" s="119">
        <f t="shared" ref="E308:F308" si="101">E296+E299+E302+E305</f>
        <v>0</v>
      </c>
      <c r="F308" s="119">
        <f t="shared" si="101"/>
        <v>0</v>
      </c>
      <c r="G308" s="119">
        <f t="shared" ref="G308" si="102">G296+G299+G302+G305</f>
        <v>0</v>
      </c>
      <c r="H308" s="119">
        <v>0</v>
      </c>
      <c r="I308" s="120">
        <f t="shared" si="98"/>
        <v>0</v>
      </c>
    </row>
    <row r="309" spans="1:9" ht="16.5" customHeight="1">
      <c r="A309" s="839"/>
      <c r="B309" s="853" t="s">
        <v>141</v>
      </c>
      <c r="C309" s="805" t="s">
        <v>71</v>
      </c>
      <c r="D309" s="89" t="s">
        <v>72</v>
      </c>
      <c r="E309" s="90">
        <v>300000</v>
      </c>
      <c r="F309" s="90">
        <v>0</v>
      </c>
      <c r="G309" s="90">
        <v>0</v>
      </c>
      <c r="H309" s="90">
        <v>0</v>
      </c>
      <c r="I309" s="88">
        <f t="shared" ref="I309:I311" si="103">SUM(E309:H309)</f>
        <v>300000</v>
      </c>
    </row>
    <row r="310" spans="1:9">
      <c r="A310" s="839"/>
      <c r="B310" s="765"/>
      <c r="C310" s="793"/>
      <c r="D310" s="89" t="s">
        <v>73</v>
      </c>
      <c r="E310" s="90">
        <v>0</v>
      </c>
      <c r="F310" s="90">
        <v>0</v>
      </c>
      <c r="G310" s="90">
        <v>0</v>
      </c>
      <c r="H310" s="90">
        <v>0</v>
      </c>
      <c r="I310" s="88">
        <f t="shared" si="103"/>
        <v>0</v>
      </c>
    </row>
    <row r="311" spans="1:9">
      <c r="A311" s="839"/>
      <c r="B311" s="765"/>
      <c r="C311" s="837"/>
      <c r="D311" s="89" t="s">
        <v>74</v>
      </c>
      <c r="E311" s="90">
        <f>E310-E309</f>
        <v>-300000</v>
      </c>
      <c r="F311" s="90">
        <v>0</v>
      </c>
      <c r="G311" s="90">
        <v>0</v>
      </c>
      <c r="H311" s="90">
        <v>0</v>
      </c>
      <c r="I311" s="88">
        <f t="shared" si="103"/>
        <v>-300000</v>
      </c>
    </row>
    <row r="312" spans="1:9">
      <c r="A312" s="839"/>
      <c r="B312" s="125"/>
      <c r="C312" s="117"/>
      <c r="D312" s="118" t="s">
        <v>45</v>
      </c>
      <c r="E312" s="119">
        <f>E309</f>
        <v>300000</v>
      </c>
      <c r="F312" s="119">
        <v>0</v>
      </c>
      <c r="G312" s="119">
        <v>0</v>
      </c>
      <c r="H312" s="119">
        <v>0</v>
      </c>
      <c r="I312" s="120">
        <f t="shared" ref="I312:I314" si="104">SUM(E312:H312)</f>
        <v>300000</v>
      </c>
    </row>
    <row r="313" spans="1:9">
      <c r="A313" s="839"/>
      <c r="B313" s="125"/>
      <c r="C313" s="117" t="s">
        <v>31</v>
      </c>
      <c r="D313" s="118" t="s">
        <v>43</v>
      </c>
      <c r="E313" s="119">
        <f t="shared" ref="E313:E314" si="105">E310</f>
        <v>0</v>
      </c>
      <c r="F313" s="119">
        <v>0</v>
      </c>
      <c r="G313" s="119">
        <v>0</v>
      </c>
      <c r="H313" s="119">
        <v>0</v>
      </c>
      <c r="I313" s="120">
        <f t="shared" si="104"/>
        <v>0</v>
      </c>
    </row>
    <row r="314" spans="1:9">
      <c r="A314" s="839"/>
      <c r="B314" s="126"/>
      <c r="C314" s="122"/>
      <c r="D314" s="118" t="s">
        <v>47</v>
      </c>
      <c r="E314" s="119">
        <f t="shared" si="105"/>
        <v>-300000</v>
      </c>
      <c r="F314" s="119">
        <v>0</v>
      </c>
      <c r="G314" s="119">
        <v>0</v>
      </c>
      <c r="H314" s="119">
        <v>0</v>
      </c>
      <c r="I314" s="120">
        <f t="shared" si="104"/>
        <v>-300000</v>
      </c>
    </row>
    <row r="315" spans="1:9">
      <c r="A315" s="839"/>
      <c r="B315" s="853" t="s">
        <v>75</v>
      </c>
      <c r="C315" s="856" t="s">
        <v>76</v>
      </c>
      <c r="D315" s="89" t="s">
        <v>45</v>
      </c>
      <c r="E315" s="90">
        <v>1200000</v>
      </c>
      <c r="F315" s="127">
        <v>0</v>
      </c>
      <c r="G315" s="127">
        <v>0</v>
      </c>
      <c r="H315" s="127">
        <v>0</v>
      </c>
      <c r="I315" s="128">
        <f>E315+F315+H315</f>
        <v>1200000</v>
      </c>
    </row>
    <row r="316" spans="1:9">
      <c r="A316" s="839"/>
      <c r="B316" s="765"/>
      <c r="C316" s="783"/>
      <c r="D316" s="89" t="s">
        <v>43</v>
      </c>
      <c r="E316" s="90">
        <v>1200000</v>
      </c>
      <c r="F316" s="127">
        <v>0</v>
      </c>
      <c r="G316" s="127">
        <v>0</v>
      </c>
      <c r="H316" s="127">
        <v>0</v>
      </c>
      <c r="I316" s="128">
        <f t="shared" ref="I316:I323" si="106">E316+F316+H316</f>
        <v>1200000</v>
      </c>
    </row>
    <row r="317" spans="1:9">
      <c r="A317" s="839"/>
      <c r="B317" s="765"/>
      <c r="C317" s="857"/>
      <c r="D317" s="89" t="s">
        <v>47</v>
      </c>
      <c r="E317" s="90">
        <f>E316-E315</f>
        <v>0</v>
      </c>
      <c r="F317" s="127">
        <v>0</v>
      </c>
      <c r="G317" s="127">
        <v>0</v>
      </c>
      <c r="H317" s="127">
        <v>0</v>
      </c>
      <c r="I317" s="128">
        <f t="shared" si="106"/>
        <v>0</v>
      </c>
    </row>
    <row r="318" spans="1:9">
      <c r="A318" s="839"/>
      <c r="B318" s="125"/>
      <c r="C318" s="856" t="s">
        <v>77</v>
      </c>
      <c r="D318" s="89" t="s">
        <v>45</v>
      </c>
      <c r="E318" s="90">
        <v>159734000</v>
      </c>
      <c r="F318" s="129">
        <v>0</v>
      </c>
      <c r="G318" s="129">
        <v>0</v>
      </c>
      <c r="H318" s="129">
        <v>0</v>
      </c>
      <c r="I318" s="128">
        <f>E318+F318+H318</f>
        <v>159734000</v>
      </c>
    </row>
    <row r="319" spans="1:9">
      <c r="A319" s="839"/>
      <c r="B319" s="125"/>
      <c r="C319" s="783"/>
      <c r="D319" s="89" t="s">
        <v>43</v>
      </c>
      <c r="E319" s="90">
        <v>131698770</v>
      </c>
      <c r="F319" s="129"/>
      <c r="G319" s="129"/>
      <c r="H319" s="129">
        <v>0</v>
      </c>
      <c r="I319" s="128">
        <f t="shared" ref="I319:I320" si="107">E319+F319+H319</f>
        <v>131698770</v>
      </c>
    </row>
    <row r="320" spans="1:9">
      <c r="A320" s="839"/>
      <c r="B320" s="125"/>
      <c r="C320" s="857"/>
      <c r="D320" s="89" t="s">
        <v>47</v>
      </c>
      <c r="E320" s="90">
        <f>E319-E318</f>
        <v>-28035230</v>
      </c>
      <c r="F320" s="127">
        <v>0</v>
      </c>
      <c r="G320" s="127">
        <v>0</v>
      </c>
      <c r="H320" s="127">
        <v>0</v>
      </c>
      <c r="I320" s="128">
        <f t="shared" si="107"/>
        <v>-28035230</v>
      </c>
    </row>
    <row r="321" spans="1:9">
      <c r="A321" s="839"/>
      <c r="B321" s="125"/>
      <c r="C321" s="856" t="s">
        <v>78</v>
      </c>
      <c r="D321" s="89" t="s">
        <v>45</v>
      </c>
      <c r="E321" s="90">
        <v>14950000</v>
      </c>
      <c r="F321" s="127">
        <v>0</v>
      </c>
      <c r="G321" s="127">
        <v>0</v>
      </c>
      <c r="H321" s="127">
        <v>0</v>
      </c>
      <c r="I321" s="128">
        <f t="shared" si="106"/>
        <v>14950000</v>
      </c>
    </row>
    <row r="322" spans="1:9">
      <c r="A322" s="839"/>
      <c r="B322" s="125"/>
      <c r="C322" s="783"/>
      <c r="D322" s="89" t="s">
        <v>43</v>
      </c>
      <c r="E322" s="90">
        <v>14950000</v>
      </c>
      <c r="F322" s="127">
        <v>0</v>
      </c>
      <c r="G322" s="127">
        <v>0</v>
      </c>
      <c r="H322" s="127">
        <v>0</v>
      </c>
      <c r="I322" s="128">
        <f t="shared" si="106"/>
        <v>14950000</v>
      </c>
    </row>
    <row r="323" spans="1:9">
      <c r="A323" s="839"/>
      <c r="B323" s="125"/>
      <c r="C323" s="857"/>
      <c r="D323" s="89" t="s">
        <v>47</v>
      </c>
      <c r="E323" s="90">
        <f>E322-E321</f>
        <v>0</v>
      </c>
      <c r="F323" s="129">
        <v>0</v>
      </c>
      <c r="G323" s="129">
        <v>0</v>
      </c>
      <c r="H323" s="129">
        <v>0</v>
      </c>
      <c r="I323" s="128">
        <f t="shared" si="106"/>
        <v>0</v>
      </c>
    </row>
    <row r="324" spans="1:9">
      <c r="A324" s="839"/>
      <c r="B324" s="125"/>
      <c r="C324" s="117"/>
      <c r="D324" s="118" t="s">
        <v>45</v>
      </c>
      <c r="E324" s="119">
        <f>E315+E318+E321</f>
        <v>175884000</v>
      </c>
      <c r="F324" s="119">
        <f t="shared" ref="F324:I324" si="108">F315+F318+F321</f>
        <v>0</v>
      </c>
      <c r="G324" s="119">
        <f t="shared" ref="G324" si="109">G315+G318+G321</f>
        <v>0</v>
      </c>
      <c r="H324" s="119">
        <f t="shared" si="108"/>
        <v>0</v>
      </c>
      <c r="I324" s="130">
        <f t="shared" si="108"/>
        <v>175884000</v>
      </c>
    </row>
    <row r="325" spans="1:9">
      <c r="A325" s="839"/>
      <c r="B325" s="125"/>
      <c r="C325" s="117" t="s">
        <v>31</v>
      </c>
      <c r="D325" s="118" t="s">
        <v>43</v>
      </c>
      <c r="E325" s="119">
        <f t="shared" ref="E325:I325" si="110">E316+E319+E322</f>
        <v>147848770</v>
      </c>
      <c r="F325" s="119">
        <f t="shared" si="110"/>
        <v>0</v>
      </c>
      <c r="G325" s="119">
        <f t="shared" ref="G325" si="111">G316+G319+G322</f>
        <v>0</v>
      </c>
      <c r="H325" s="119">
        <f t="shared" si="110"/>
        <v>0</v>
      </c>
      <c r="I325" s="130">
        <f t="shared" si="110"/>
        <v>147848770</v>
      </c>
    </row>
    <row r="326" spans="1:9">
      <c r="A326" s="839"/>
      <c r="B326" s="126"/>
      <c r="C326" s="122"/>
      <c r="D326" s="118" t="s">
        <v>47</v>
      </c>
      <c r="E326" s="119">
        <f t="shared" ref="E326:I326" si="112">E317+E320+E323</f>
        <v>-28035230</v>
      </c>
      <c r="F326" s="119">
        <f t="shared" si="112"/>
        <v>0</v>
      </c>
      <c r="G326" s="119">
        <f t="shared" ref="G326" si="113">G317+G320+G323</f>
        <v>0</v>
      </c>
      <c r="H326" s="119">
        <f t="shared" si="112"/>
        <v>0</v>
      </c>
      <c r="I326" s="130">
        <f t="shared" si="112"/>
        <v>-28035230</v>
      </c>
    </row>
    <row r="327" spans="1:9" ht="16.5" customHeight="1">
      <c r="A327" s="839"/>
      <c r="B327" s="824" t="s">
        <v>142</v>
      </c>
      <c r="C327" s="785" t="s">
        <v>166</v>
      </c>
      <c r="D327" s="89" t="s">
        <v>45</v>
      </c>
      <c r="E327" s="90">
        <v>13800000</v>
      </c>
      <c r="F327" s="90">
        <v>0</v>
      </c>
      <c r="G327" s="90">
        <v>0</v>
      </c>
      <c r="H327" s="127">
        <v>0</v>
      </c>
      <c r="I327" s="88">
        <f t="shared" ref="I327:I371" si="114">SUM(E327:H327)</f>
        <v>13800000</v>
      </c>
    </row>
    <row r="328" spans="1:9">
      <c r="A328" s="839"/>
      <c r="B328" s="825"/>
      <c r="C328" s="771"/>
      <c r="D328" s="89" t="s">
        <v>43</v>
      </c>
      <c r="E328" s="90">
        <v>13582180</v>
      </c>
      <c r="F328" s="90">
        <v>0</v>
      </c>
      <c r="G328" s="90">
        <v>0</v>
      </c>
      <c r="H328" s="127">
        <v>0</v>
      </c>
      <c r="I328" s="88">
        <f t="shared" si="114"/>
        <v>13582180</v>
      </c>
    </row>
    <row r="329" spans="1:9">
      <c r="A329" s="839"/>
      <c r="B329" s="825"/>
      <c r="C329" s="772"/>
      <c r="D329" s="89" t="s">
        <v>47</v>
      </c>
      <c r="E329" s="90">
        <f>E328-E327</f>
        <v>-217820</v>
      </c>
      <c r="F329" s="90">
        <v>0</v>
      </c>
      <c r="G329" s="90">
        <v>0</v>
      </c>
      <c r="H329" s="127">
        <v>0</v>
      </c>
      <c r="I329" s="88">
        <f t="shared" si="114"/>
        <v>-217820</v>
      </c>
    </row>
    <row r="330" spans="1:9" ht="16.5" customHeight="1">
      <c r="A330" s="839"/>
      <c r="B330" s="123"/>
      <c r="C330" s="770" t="s">
        <v>96</v>
      </c>
      <c r="D330" s="89" t="s">
        <v>45</v>
      </c>
      <c r="E330" s="90">
        <v>35000000</v>
      </c>
      <c r="F330" s="90">
        <v>0</v>
      </c>
      <c r="G330" s="90">
        <v>0</v>
      </c>
      <c r="H330" s="127">
        <v>0</v>
      </c>
      <c r="I330" s="88">
        <f t="shared" si="114"/>
        <v>35000000</v>
      </c>
    </row>
    <row r="331" spans="1:9">
      <c r="A331" s="839"/>
      <c r="B331" s="123"/>
      <c r="C331" s="771"/>
      <c r="D331" s="89" t="s">
        <v>43</v>
      </c>
      <c r="E331" s="90">
        <v>35000000</v>
      </c>
      <c r="F331" s="90">
        <v>0</v>
      </c>
      <c r="G331" s="90">
        <v>0</v>
      </c>
      <c r="H331" s="127">
        <v>0</v>
      </c>
      <c r="I331" s="88">
        <f t="shared" si="114"/>
        <v>35000000</v>
      </c>
    </row>
    <row r="332" spans="1:9">
      <c r="A332" s="839"/>
      <c r="B332" s="123"/>
      <c r="C332" s="772"/>
      <c r="D332" s="89" t="s">
        <v>47</v>
      </c>
      <c r="E332" s="90">
        <f>E331-E330</f>
        <v>0</v>
      </c>
      <c r="F332" s="90">
        <v>0</v>
      </c>
      <c r="G332" s="90">
        <v>0</v>
      </c>
      <c r="H332" s="127">
        <v>0</v>
      </c>
      <c r="I332" s="88">
        <f t="shared" si="114"/>
        <v>0</v>
      </c>
    </row>
    <row r="333" spans="1:9" ht="16.5" customHeight="1">
      <c r="A333" s="839"/>
      <c r="B333" s="123"/>
      <c r="C333" s="770" t="s">
        <v>97</v>
      </c>
      <c r="D333" s="89" t="s">
        <v>45</v>
      </c>
      <c r="E333" s="90">
        <v>23370000</v>
      </c>
      <c r="F333" s="90">
        <v>0</v>
      </c>
      <c r="G333" s="90">
        <v>0</v>
      </c>
      <c r="H333" s="127">
        <v>0</v>
      </c>
      <c r="I333" s="88">
        <f t="shared" si="114"/>
        <v>23370000</v>
      </c>
    </row>
    <row r="334" spans="1:9">
      <c r="A334" s="839"/>
      <c r="B334" s="123"/>
      <c r="C334" s="771"/>
      <c r="D334" s="89" t="s">
        <v>43</v>
      </c>
      <c r="E334" s="90">
        <v>22770000</v>
      </c>
      <c r="F334" s="90">
        <v>0</v>
      </c>
      <c r="G334" s="90">
        <v>0</v>
      </c>
      <c r="H334" s="127">
        <v>0</v>
      </c>
      <c r="I334" s="88">
        <f t="shared" si="114"/>
        <v>22770000</v>
      </c>
    </row>
    <row r="335" spans="1:9">
      <c r="A335" s="839"/>
      <c r="B335" s="123"/>
      <c r="C335" s="786"/>
      <c r="D335" s="89" t="s">
        <v>47</v>
      </c>
      <c r="E335" s="90">
        <f>E334-E333</f>
        <v>-600000</v>
      </c>
      <c r="F335" s="90">
        <v>0</v>
      </c>
      <c r="G335" s="90">
        <v>0</v>
      </c>
      <c r="H335" s="127">
        <v>0</v>
      </c>
      <c r="I335" s="88">
        <f t="shared" si="114"/>
        <v>-600000</v>
      </c>
    </row>
    <row r="336" spans="1:9" ht="16.5" customHeight="1">
      <c r="A336" s="839"/>
      <c r="B336" s="123"/>
      <c r="C336" s="785" t="s">
        <v>102</v>
      </c>
      <c r="D336" s="89" t="s">
        <v>45</v>
      </c>
      <c r="E336" s="90">
        <v>7000000</v>
      </c>
      <c r="F336" s="90">
        <v>0</v>
      </c>
      <c r="G336" s="90">
        <v>0</v>
      </c>
      <c r="H336" s="127">
        <v>0</v>
      </c>
      <c r="I336" s="88">
        <f t="shared" si="114"/>
        <v>7000000</v>
      </c>
    </row>
    <row r="337" spans="1:9">
      <c r="A337" s="839"/>
      <c r="B337" s="123"/>
      <c r="C337" s="771"/>
      <c r="D337" s="89" t="s">
        <v>43</v>
      </c>
      <c r="E337" s="90">
        <v>7000000</v>
      </c>
      <c r="F337" s="90">
        <v>0</v>
      </c>
      <c r="G337" s="90">
        <v>0</v>
      </c>
      <c r="H337" s="127">
        <v>0</v>
      </c>
      <c r="I337" s="88">
        <f t="shared" si="114"/>
        <v>7000000</v>
      </c>
    </row>
    <row r="338" spans="1:9">
      <c r="A338" s="839"/>
      <c r="B338" s="123"/>
      <c r="C338" s="786"/>
      <c r="D338" s="89" t="s">
        <v>47</v>
      </c>
      <c r="E338" s="90">
        <f>E336-E337</f>
        <v>0</v>
      </c>
      <c r="F338" s="90">
        <v>0</v>
      </c>
      <c r="G338" s="90">
        <v>0</v>
      </c>
      <c r="H338" s="127">
        <v>0</v>
      </c>
      <c r="I338" s="88">
        <f t="shared" si="114"/>
        <v>0</v>
      </c>
    </row>
    <row r="339" spans="1:9" ht="16.5" customHeight="1">
      <c r="A339" s="839"/>
      <c r="B339" s="123"/>
      <c r="C339" s="785" t="s">
        <v>103</v>
      </c>
      <c r="D339" s="89" t="s">
        <v>45</v>
      </c>
      <c r="E339" s="90">
        <v>2000000</v>
      </c>
      <c r="F339" s="90">
        <v>0</v>
      </c>
      <c r="G339" s="90">
        <v>0</v>
      </c>
      <c r="H339" s="127">
        <v>0</v>
      </c>
      <c r="I339" s="88">
        <f t="shared" si="114"/>
        <v>2000000</v>
      </c>
    </row>
    <row r="340" spans="1:9">
      <c r="A340" s="839"/>
      <c r="B340" s="123"/>
      <c r="C340" s="771"/>
      <c r="D340" s="89" t="s">
        <v>43</v>
      </c>
      <c r="E340" s="90">
        <v>2000000</v>
      </c>
      <c r="F340" s="90">
        <v>0</v>
      </c>
      <c r="G340" s="90">
        <v>0</v>
      </c>
      <c r="H340" s="127">
        <v>0</v>
      </c>
      <c r="I340" s="88">
        <f t="shared" si="114"/>
        <v>2000000</v>
      </c>
    </row>
    <row r="341" spans="1:9">
      <c r="A341" s="839"/>
      <c r="B341" s="123"/>
      <c r="C341" s="772"/>
      <c r="D341" s="89" t="s">
        <v>47</v>
      </c>
      <c r="E341" s="90">
        <f>E340-E339</f>
        <v>0</v>
      </c>
      <c r="F341" s="90">
        <v>0</v>
      </c>
      <c r="G341" s="90">
        <v>0</v>
      </c>
      <c r="H341" s="127">
        <v>0</v>
      </c>
      <c r="I341" s="88">
        <f t="shared" si="114"/>
        <v>0</v>
      </c>
    </row>
    <row r="342" spans="1:9" ht="16.5" customHeight="1">
      <c r="A342" s="839"/>
      <c r="B342" s="123"/>
      <c r="C342" s="785" t="s">
        <v>143</v>
      </c>
      <c r="D342" s="89" t="s">
        <v>45</v>
      </c>
      <c r="E342" s="90">
        <v>5000000</v>
      </c>
      <c r="F342" s="90">
        <v>0</v>
      </c>
      <c r="G342" s="90">
        <v>0</v>
      </c>
      <c r="H342" s="127">
        <v>0</v>
      </c>
      <c r="I342" s="88">
        <f t="shared" ref="I342:I344" si="115">SUM(E342:H342)</f>
        <v>5000000</v>
      </c>
    </row>
    <row r="343" spans="1:9">
      <c r="A343" s="839"/>
      <c r="B343" s="123"/>
      <c r="C343" s="771"/>
      <c r="D343" s="89" t="s">
        <v>43</v>
      </c>
      <c r="E343" s="90">
        <v>5000000</v>
      </c>
      <c r="F343" s="90">
        <v>0</v>
      </c>
      <c r="G343" s="90">
        <v>0</v>
      </c>
      <c r="H343" s="127">
        <v>0</v>
      </c>
      <c r="I343" s="88">
        <f t="shared" si="115"/>
        <v>5000000</v>
      </c>
    </row>
    <row r="344" spans="1:9">
      <c r="A344" s="839"/>
      <c r="B344" s="123"/>
      <c r="C344" s="772"/>
      <c r="D344" s="89" t="s">
        <v>47</v>
      </c>
      <c r="E344" s="90">
        <f>E343-E342</f>
        <v>0</v>
      </c>
      <c r="F344" s="90">
        <v>0</v>
      </c>
      <c r="G344" s="90">
        <v>0</v>
      </c>
      <c r="H344" s="127">
        <v>0</v>
      </c>
      <c r="I344" s="88">
        <f t="shared" si="115"/>
        <v>0</v>
      </c>
    </row>
    <row r="345" spans="1:9">
      <c r="A345" s="839"/>
      <c r="B345" s="123"/>
      <c r="C345" s="770" t="s">
        <v>106</v>
      </c>
      <c r="D345" s="89" t="s">
        <v>45</v>
      </c>
      <c r="E345" s="90">
        <v>18656000</v>
      </c>
      <c r="F345" s="90">
        <v>0</v>
      </c>
      <c r="G345" s="90">
        <v>0</v>
      </c>
      <c r="H345" s="127">
        <v>0</v>
      </c>
      <c r="I345" s="88">
        <f t="shared" si="114"/>
        <v>18656000</v>
      </c>
    </row>
    <row r="346" spans="1:9">
      <c r="A346" s="839"/>
      <c r="B346" s="123"/>
      <c r="C346" s="771"/>
      <c r="D346" s="89" t="s">
        <v>43</v>
      </c>
      <c r="E346" s="90">
        <v>15903210</v>
      </c>
      <c r="F346" s="90">
        <v>0</v>
      </c>
      <c r="G346" s="90">
        <v>0</v>
      </c>
      <c r="H346" s="127">
        <v>0</v>
      </c>
      <c r="I346" s="88">
        <f t="shared" si="114"/>
        <v>15903210</v>
      </c>
    </row>
    <row r="347" spans="1:9">
      <c r="A347" s="839"/>
      <c r="B347" s="123"/>
      <c r="C347" s="772"/>
      <c r="D347" s="89" t="s">
        <v>47</v>
      </c>
      <c r="E347" s="90">
        <f>E346-E345</f>
        <v>-2752790</v>
      </c>
      <c r="F347" s="90">
        <v>0</v>
      </c>
      <c r="G347" s="90">
        <v>0</v>
      </c>
      <c r="H347" s="127">
        <v>0</v>
      </c>
      <c r="I347" s="88">
        <f t="shared" si="114"/>
        <v>-2752790</v>
      </c>
    </row>
    <row r="348" spans="1:9">
      <c r="A348" s="839"/>
      <c r="B348" s="123"/>
      <c r="C348" s="770" t="s">
        <v>105</v>
      </c>
      <c r="D348" s="89" t="s">
        <v>45</v>
      </c>
      <c r="E348" s="90">
        <v>4500000</v>
      </c>
      <c r="F348" s="90">
        <v>0</v>
      </c>
      <c r="G348" s="90">
        <v>0</v>
      </c>
      <c r="H348" s="127">
        <v>0</v>
      </c>
      <c r="I348" s="88">
        <f t="shared" ref="I348:I350" si="116">SUM(E348:H348)</f>
        <v>4500000</v>
      </c>
    </row>
    <row r="349" spans="1:9">
      <c r="A349" s="839"/>
      <c r="B349" s="123"/>
      <c r="C349" s="771"/>
      <c r="D349" s="89" t="s">
        <v>43</v>
      </c>
      <c r="E349" s="90">
        <v>4500000</v>
      </c>
      <c r="F349" s="90">
        <v>0</v>
      </c>
      <c r="G349" s="90">
        <v>0</v>
      </c>
      <c r="H349" s="127">
        <v>0</v>
      </c>
      <c r="I349" s="88">
        <f t="shared" si="116"/>
        <v>4500000</v>
      </c>
    </row>
    <row r="350" spans="1:9">
      <c r="A350" s="839"/>
      <c r="B350" s="123"/>
      <c r="C350" s="772"/>
      <c r="D350" s="89" t="s">
        <v>47</v>
      </c>
      <c r="E350" s="90">
        <f>E349-E348</f>
        <v>0</v>
      </c>
      <c r="F350" s="90">
        <v>0</v>
      </c>
      <c r="G350" s="90">
        <v>0</v>
      </c>
      <c r="H350" s="127">
        <v>0</v>
      </c>
      <c r="I350" s="88">
        <f t="shared" si="116"/>
        <v>0</v>
      </c>
    </row>
    <row r="351" spans="1:9">
      <c r="A351" s="839"/>
      <c r="B351" s="123"/>
      <c r="C351" s="770" t="s">
        <v>104</v>
      </c>
      <c r="D351" s="89" t="s">
        <v>45</v>
      </c>
      <c r="E351" s="90">
        <v>1500000</v>
      </c>
      <c r="F351" s="90">
        <v>0</v>
      </c>
      <c r="G351" s="90">
        <v>0</v>
      </c>
      <c r="H351" s="127">
        <v>0</v>
      </c>
      <c r="I351" s="88">
        <f t="shared" si="114"/>
        <v>1500000</v>
      </c>
    </row>
    <row r="352" spans="1:9">
      <c r="A352" s="839"/>
      <c r="B352" s="123"/>
      <c r="C352" s="771"/>
      <c r="D352" s="89" t="s">
        <v>43</v>
      </c>
      <c r="E352" s="90">
        <v>1500000</v>
      </c>
      <c r="F352" s="90">
        <v>0</v>
      </c>
      <c r="G352" s="90">
        <v>0</v>
      </c>
      <c r="H352" s="127">
        <v>0</v>
      </c>
      <c r="I352" s="88">
        <f t="shared" si="114"/>
        <v>1500000</v>
      </c>
    </row>
    <row r="353" spans="1:11">
      <c r="A353" s="839"/>
      <c r="B353" s="123"/>
      <c r="C353" s="772"/>
      <c r="D353" s="89" t="s">
        <v>47</v>
      </c>
      <c r="E353" s="90">
        <f>E352-E351</f>
        <v>0</v>
      </c>
      <c r="F353" s="90">
        <v>0</v>
      </c>
      <c r="G353" s="90">
        <v>0</v>
      </c>
      <c r="H353" s="127">
        <v>0</v>
      </c>
      <c r="I353" s="88">
        <f t="shared" si="114"/>
        <v>0</v>
      </c>
    </row>
    <row r="354" spans="1:11">
      <c r="A354" s="839"/>
      <c r="B354" s="123"/>
      <c r="C354" s="770" t="s">
        <v>145</v>
      </c>
      <c r="D354" s="89" t="s">
        <v>45</v>
      </c>
      <c r="E354" s="90">
        <v>300000</v>
      </c>
      <c r="F354" s="90">
        <v>0</v>
      </c>
      <c r="G354" s="90">
        <v>0</v>
      </c>
      <c r="H354" s="127">
        <v>0</v>
      </c>
      <c r="I354" s="88">
        <f t="shared" ref="I354:I356" si="117">SUM(E354:H354)</f>
        <v>300000</v>
      </c>
    </row>
    <row r="355" spans="1:11">
      <c r="A355" s="839"/>
      <c r="B355" s="123"/>
      <c r="C355" s="771"/>
      <c r="D355" s="89" t="s">
        <v>43</v>
      </c>
      <c r="E355" s="90">
        <v>300000</v>
      </c>
      <c r="F355" s="90">
        <v>0</v>
      </c>
      <c r="G355" s="90">
        <v>0</v>
      </c>
      <c r="H355" s="127">
        <v>0</v>
      </c>
      <c r="I355" s="88">
        <f t="shared" si="117"/>
        <v>300000</v>
      </c>
    </row>
    <row r="356" spans="1:11">
      <c r="A356" s="839"/>
      <c r="B356" s="123"/>
      <c r="C356" s="772"/>
      <c r="D356" s="89" t="s">
        <v>47</v>
      </c>
      <c r="E356" s="90">
        <f>E355-E354</f>
        <v>0</v>
      </c>
      <c r="F356" s="90">
        <v>0</v>
      </c>
      <c r="G356" s="90">
        <v>0</v>
      </c>
      <c r="H356" s="127">
        <v>0</v>
      </c>
      <c r="I356" s="88">
        <f t="shared" si="117"/>
        <v>0</v>
      </c>
    </row>
    <row r="357" spans="1:11">
      <c r="A357" s="839"/>
      <c r="B357" s="123"/>
      <c r="C357" s="117"/>
      <c r="D357" s="118" t="s">
        <v>45</v>
      </c>
      <c r="E357" s="119">
        <f>E327+E330+E333+E336+E339+E345+E348+E351+E342+E354</f>
        <v>111126000</v>
      </c>
      <c r="F357" s="119">
        <f t="shared" ref="F357:I357" si="118">F327+F330+F333+F336+F339+F345+F348+F351+F342+F354</f>
        <v>0</v>
      </c>
      <c r="G357" s="119">
        <f t="shared" si="118"/>
        <v>0</v>
      </c>
      <c r="H357" s="119">
        <f t="shared" si="118"/>
        <v>0</v>
      </c>
      <c r="I357" s="119">
        <f t="shared" si="118"/>
        <v>111126000</v>
      </c>
    </row>
    <row r="358" spans="1:11">
      <c r="A358" s="839"/>
      <c r="B358" s="123"/>
      <c r="C358" s="117" t="s">
        <v>31</v>
      </c>
      <c r="D358" s="118" t="s">
        <v>43</v>
      </c>
      <c r="E358" s="119">
        <f t="shared" ref="E358:I358" si="119">E328+E331+E334+E337+E340+E346+E349+E352+E343+E355</f>
        <v>107555390</v>
      </c>
      <c r="F358" s="119">
        <f t="shared" si="119"/>
        <v>0</v>
      </c>
      <c r="G358" s="119">
        <f t="shared" si="119"/>
        <v>0</v>
      </c>
      <c r="H358" s="119">
        <f t="shared" si="119"/>
        <v>0</v>
      </c>
      <c r="I358" s="119">
        <f t="shared" si="119"/>
        <v>107555390</v>
      </c>
    </row>
    <row r="359" spans="1:11">
      <c r="A359" s="839"/>
      <c r="B359" s="131"/>
      <c r="C359" s="122"/>
      <c r="D359" s="118" t="s">
        <v>47</v>
      </c>
      <c r="E359" s="119">
        <f t="shared" ref="E359:I359" si="120">E329+E332+E335+E338+E341+E347+E350+E353+E344+E356</f>
        <v>-3570610</v>
      </c>
      <c r="F359" s="119">
        <f t="shared" si="120"/>
        <v>0</v>
      </c>
      <c r="G359" s="119">
        <f t="shared" si="120"/>
        <v>0</v>
      </c>
      <c r="H359" s="119">
        <f t="shared" si="120"/>
        <v>0</v>
      </c>
      <c r="I359" s="119">
        <f t="shared" si="120"/>
        <v>-3570610</v>
      </c>
    </row>
    <row r="360" spans="1:11">
      <c r="A360" s="839"/>
      <c r="B360" s="773" t="s">
        <v>5</v>
      </c>
      <c r="C360" s="774"/>
      <c r="D360" s="95" t="s">
        <v>45</v>
      </c>
      <c r="E360" s="96">
        <f t="shared" ref="E360:I362" si="121">E273+E285+E291+E306+E312+E324+E357</f>
        <v>320888000</v>
      </c>
      <c r="F360" s="96">
        <f t="shared" si="121"/>
        <v>0</v>
      </c>
      <c r="G360" s="96">
        <f t="shared" si="121"/>
        <v>0</v>
      </c>
      <c r="H360" s="96">
        <f t="shared" si="121"/>
        <v>0</v>
      </c>
      <c r="I360" s="96">
        <f t="shared" si="121"/>
        <v>320888000</v>
      </c>
    </row>
    <row r="361" spans="1:11">
      <c r="A361" s="839"/>
      <c r="B361" s="775"/>
      <c r="C361" s="776"/>
      <c r="D361" s="95" t="s">
        <v>43</v>
      </c>
      <c r="E361" s="96">
        <f t="shared" si="121"/>
        <v>288982160</v>
      </c>
      <c r="F361" s="96">
        <f t="shared" si="121"/>
        <v>0</v>
      </c>
      <c r="G361" s="96">
        <f t="shared" si="121"/>
        <v>0</v>
      </c>
      <c r="H361" s="96">
        <f t="shared" si="121"/>
        <v>0</v>
      </c>
      <c r="I361" s="97">
        <f t="shared" si="121"/>
        <v>288982160</v>
      </c>
    </row>
    <row r="362" spans="1:11">
      <c r="A362" s="839"/>
      <c r="B362" s="777"/>
      <c r="C362" s="778"/>
      <c r="D362" s="95" t="s">
        <v>47</v>
      </c>
      <c r="E362" s="96">
        <f t="shared" si="121"/>
        <v>-31905840</v>
      </c>
      <c r="F362" s="96">
        <f t="shared" si="121"/>
        <v>0</v>
      </c>
      <c r="G362" s="96">
        <f t="shared" si="121"/>
        <v>0</v>
      </c>
      <c r="H362" s="96">
        <f t="shared" si="121"/>
        <v>0</v>
      </c>
      <c r="I362" s="97">
        <f t="shared" si="121"/>
        <v>-31905840</v>
      </c>
    </row>
    <row r="363" spans="1:11">
      <c r="A363" s="839"/>
      <c r="B363" s="764" t="s">
        <v>79</v>
      </c>
      <c r="C363" s="841" t="s">
        <v>91</v>
      </c>
      <c r="D363" s="89" t="s">
        <v>45</v>
      </c>
      <c r="E363" s="90">
        <v>0</v>
      </c>
      <c r="F363" s="127">
        <v>0</v>
      </c>
      <c r="G363" s="127">
        <v>0</v>
      </c>
      <c r="H363" s="127">
        <v>200000</v>
      </c>
      <c r="I363" s="88">
        <f t="shared" ref="I363:I364" si="122">SUM(E363:H363)</f>
        <v>200000</v>
      </c>
    </row>
    <row r="364" spans="1:11">
      <c r="A364" s="839"/>
      <c r="B364" s="765"/>
      <c r="C364" s="767"/>
      <c r="D364" s="89" t="s">
        <v>43</v>
      </c>
      <c r="E364" s="90">
        <v>0</v>
      </c>
      <c r="F364" s="127">
        <v>0</v>
      </c>
      <c r="G364" s="127">
        <v>0</v>
      </c>
      <c r="H364" s="127">
        <v>200000</v>
      </c>
      <c r="I364" s="88">
        <f t="shared" si="122"/>
        <v>200000</v>
      </c>
    </row>
    <row r="365" spans="1:11">
      <c r="A365" s="839"/>
      <c r="B365" s="765"/>
      <c r="C365" s="883"/>
      <c r="D365" s="89" t="s">
        <v>47</v>
      </c>
      <c r="E365" s="90">
        <v>0</v>
      </c>
      <c r="F365" s="127">
        <v>0</v>
      </c>
      <c r="G365" s="127">
        <v>0</v>
      </c>
      <c r="H365" s="127">
        <f>H363-H364</f>
        <v>0</v>
      </c>
      <c r="I365" s="88">
        <f>I364-I363</f>
        <v>0</v>
      </c>
      <c r="K365" s="78"/>
    </row>
    <row r="366" spans="1:11">
      <c r="A366" s="839"/>
      <c r="B366" s="125"/>
      <c r="C366" s="785" t="s">
        <v>92</v>
      </c>
      <c r="D366" s="89" t="s">
        <v>45</v>
      </c>
      <c r="E366" s="90">
        <v>0</v>
      </c>
      <c r="F366" s="127">
        <v>0</v>
      </c>
      <c r="G366" s="127">
        <v>0</v>
      </c>
      <c r="H366" s="127">
        <v>800000</v>
      </c>
      <c r="I366" s="88">
        <f t="shared" si="114"/>
        <v>800000</v>
      </c>
    </row>
    <row r="367" spans="1:11">
      <c r="A367" s="839"/>
      <c r="B367" s="125"/>
      <c r="C367" s="771"/>
      <c r="D367" s="89" t="s">
        <v>43</v>
      </c>
      <c r="E367" s="90">
        <v>0</v>
      </c>
      <c r="F367" s="127">
        <v>0</v>
      </c>
      <c r="G367" s="127">
        <v>0</v>
      </c>
      <c r="H367" s="127">
        <v>800000</v>
      </c>
      <c r="I367" s="88">
        <f t="shared" si="114"/>
        <v>800000</v>
      </c>
    </row>
    <row r="368" spans="1:11">
      <c r="A368" s="839"/>
      <c r="B368" s="125"/>
      <c r="C368" s="772"/>
      <c r="D368" s="89" t="s">
        <v>47</v>
      </c>
      <c r="E368" s="90">
        <v>0</v>
      </c>
      <c r="F368" s="127">
        <v>0</v>
      </c>
      <c r="G368" s="127">
        <v>0</v>
      </c>
      <c r="H368" s="127">
        <f>H367-H366</f>
        <v>0</v>
      </c>
      <c r="I368" s="88">
        <f t="shared" si="114"/>
        <v>0</v>
      </c>
    </row>
    <row r="369" spans="1:9">
      <c r="A369" s="839"/>
      <c r="B369" s="125"/>
      <c r="C369" s="770" t="s">
        <v>93</v>
      </c>
      <c r="D369" s="89" t="s">
        <v>45</v>
      </c>
      <c r="E369" s="90">
        <v>0</v>
      </c>
      <c r="F369" s="127">
        <v>0</v>
      </c>
      <c r="G369" s="127">
        <v>0</v>
      </c>
      <c r="H369" s="127">
        <v>420000</v>
      </c>
      <c r="I369" s="88">
        <f t="shared" si="114"/>
        <v>420000</v>
      </c>
    </row>
    <row r="370" spans="1:9">
      <c r="A370" s="839"/>
      <c r="B370" s="125"/>
      <c r="C370" s="771"/>
      <c r="D370" s="89" t="s">
        <v>43</v>
      </c>
      <c r="E370" s="90">
        <v>0</v>
      </c>
      <c r="F370" s="127">
        <v>0</v>
      </c>
      <c r="G370" s="127">
        <v>0</v>
      </c>
      <c r="H370" s="127">
        <v>420000</v>
      </c>
      <c r="I370" s="88">
        <f t="shared" si="114"/>
        <v>420000</v>
      </c>
    </row>
    <row r="371" spans="1:9">
      <c r="A371" s="839"/>
      <c r="B371" s="125"/>
      <c r="C371" s="772"/>
      <c r="D371" s="89" t="s">
        <v>47</v>
      </c>
      <c r="E371" s="90">
        <v>0</v>
      </c>
      <c r="F371" s="127">
        <v>0</v>
      </c>
      <c r="G371" s="127">
        <v>0</v>
      </c>
      <c r="H371" s="127">
        <f>H370-H369</f>
        <v>0</v>
      </c>
      <c r="I371" s="88">
        <f t="shared" si="114"/>
        <v>0</v>
      </c>
    </row>
    <row r="372" spans="1:9">
      <c r="A372" s="839"/>
      <c r="B372" s="125"/>
      <c r="C372" s="770" t="s">
        <v>94</v>
      </c>
      <c r="D372" s="89" t="s">
        <v>45</v>
      </c>
      <c r="E372" s="90">
        <v>0</v>
      </c>
      <c r="F372" s="127">
        <v>0</v>
      </c>
      <c r="G372" s="127">
        <v>0</v>
      </c>
      <c r="H372" s="127">
        <v>0</v>
      </c>
      <c r="I372" s="88">
        <f t="shared" ref="I372:I374" si="123">SUM(E372:H372)</f>
        <v>0</v>
      </c>
    </row>
    <row r="373" spans="1:9">
      <c r="A373" s="839"/>
      <c r="B373" s="125"/>
      <c r="C373" s="771"/>
      <c r="D373" s="89" t="s">
        <v>43</v>
      </c>
      <c r="E373" s="90">
        <v>0</v>
      </c>
      <c r="F373" s="127">
        <v>0</v>
      </c>
      <c r="G373" s="127">
        <v>0</v>
      </c>
      <c r="H373" s="127">
        <v>0</v>
      </c>
      <c r="I373" s="88">
        <f t="shared" si="123"/>
        <v>0</v>
      </c>
    </row>
    <row r="374" spans="1:9">
      <c r="A374" s="839"/>
      <c r="B374" s="125"/>
      <c r="C374" s="772"/>
      <c r="D374" s="89" t="s">
        <v>47</v>
      </c>
      <c r="E374" s="90">
        <v>0</v>
      </c>
      <c r="F374" s="127">
        <v>0</v>
      </c>
      <c r="G374" s="127">
        <v>0</v>
      </c>
      <c r="H374" s="127">
        <f>H373-H372</f>
        <v>0</v>
      </c>
      <c r="I374" s="88">
        <f t="shared" si="123"/>
        <v>0</v>
      </c>
    </row>
    <row r="375" spans="1:9">
      <c r="A375" s="839"/>
      <c r="B375" s="773" t="s">
        <v>5</v>
      </c>
      <c r="C375" s="774"/>
      <c r="D375" s="95" t="s">
        <v>45</v>
      </c>
      <c r="E375" s="96">
        <v>0</v>
      </c>
      <c r="F375" s="96">
        <v>0</v>
      </c>
      <c r="G375" s="96">
        <v>0</v>
      </c>
      <c r="H375" s="96">
        <f t="shared" ref="H375:I377" si="124">H363+H366+H369+H372</f>
        <v>1420000</v>
      </c>
      <c r="I375" s="97">
        <f t="shared" si="124"/>
        <v>1420000</v>
      </c>
    </row>
    <row r="376" spans="1:9">
      <c r="A376" s="839"/>
      <c r="B376" s="775"/>
      <c r="C376" s="776"/>
      <c r="D376" s="95" t="s">
        <v>43</v>
      </c>
      <c r="E376" s="96">
        <v>0</v>
      </c>
      <c r="F376" s="96">
        <v>0</v>
      </c>
      <c r="G376" s="96">
        <v>0</v>
      </c>
      <c r="H376" s="96">
        <f t="shared" si="124"/>
        <v>1420000</v>
      </c>
      <c r="I376" s="97">
        <f t="shared" si="124"/>
        <v>1420000</v>
      </c>
    </row>
    <row r="377" spans="1:9">
      <c r="A377" s="839"/>
      <c r="B377" s="777"/>
      <c r="C377" s="778"/>
      <c r="D377" s="95" t="s">
        <v>47</v>
      </c>
      <c r="E377" s="96">
        <v>0</v>
      </c>
      <c r="F377" s="96">
        <v>0</v>
      </c>
      <c r="G377" s="96">
        <v>0</v>
      </c>
      <c r="H377" s="96">
        <f t="shared" si="124"/>
        <v>0</v>
      </c>
      <c r="I377" s="97">
        <f t="shared" si="124"/>
        <v>0</v>
      </c>
    </row>
    <row r="378" spans="1:9">
      <c r="A378" s="839"/>
      <c r="B378" s="768" t="s">
        <v>127</v>
      </c>
      <c r="C378" s="766" t="s">
        <v>128</v>
      </c>
      <c r="D378" s="89" t="s">
        <v>45</v>
      </c>
      <c r="E378" s="90">
        <f>E373-E374</f>
        <v>0</v>
      </c>
      <c r="F378" s="90">
        <v>0</v>
      </c>
      <c r="G378" s="90">
        <f>G373-G374</f>
        <v>0</v>
      </c>
      <c r="H378" s="90">
        <v>0</v>
      </c>
      <c r="I378" s="88">
        <f t="shared" ref="I378:I380" si="125">SUM(E378:H378)</f>
        <v>0</v>
      </c>
    </row>
    <row r="379" spans="1:9">
      <c r="A379" s="839"/>
      <c r="B379" s="769"/>
      <c r="C379" s="767"/>
      <c r="D379" s="89" t="s">
        <v>43</v>
      </c>
      <c r="E379" s="90">
        <f>E374-E378</f>
        <v>0</v>
      </c>
      <c r="F379" s="90">
        <v>583000</v>
      </c>
      <c r="G379" s="90">
        <f>G374-G378</f>
        <v>0</v>
      </c>
      <c r="H379" s="90">
        <v>0</v>
      </c>
      <c r="I379" s="88">
        <f t="shared" si="125"/>
        <v>583000</v>
      </c>
    </row>
    <row r="380" spans="1:9">
      <c r="A380" s="839"/>
      <c r="B380" s="769"/>
      <c r="C380" s="767"/>
      <c r="D380" s="89" t="s">
        <v>74</v>
      </c>
      <c r="E380" s="90">
        <f t="shared" ref="E380" si="126">E378-E379</f>
        <v>0</v>
      </c>
      <c r="F380" s="90">
        <f>F379-F378</f>
        <v>583000</v>
      </c>
      <c r="G380" s="90">
        <f t="shared" ref="G380" si="127">G378-G379</f>
        <v>0</v>
      </c>
      <c r="H380" s="90">
        <v>0</v>
      </c>
      <c r="I380" s="88">
        <f t="shared" si="125"/>
        <v>583000</v>
      </c>
    </row>
    <row r="381" spans="1:9">
      <c r="A381" s="839"/>
      <c r="B381" s="768" t="s">
        <v>126</v>
      </c>
      <c r="C381" s="766" t="s">
        <v>129</v>
      </c>
      <c r="D381" s="89" t="s">
        <v>45</v>
      </c>
      <c r="E381" s="90"/>
      <c r="F381" s="90">
        <v>0</v>
      </c>
      <c r="G381" s="90">
        <v>0</v>
      </c>
      <c r="H381" s="90">
        <v>0</v>
      </c>
      <c r="I381" s="88">
        <f t="shared" ref="I381:I383" si="128">SUM(E381:H381)</f>
        <v>0</v>
      </c>
    </row>
    <row r="382" spans="1:9">
      <c r="A382" s="839"/>
      <c r="B382" s="769"/>
      <c r="C382" s="767"/>
      <c r="D382" s="89" t="s">
        <v>43</v>
      </c>
      <c r="E382" s="90"/>
      <c r="F382" s="90">
        <v>1388000</v>
      </c>
      <c r="G382" s="90">
        <v>0</v>
      </c>
      <c r="H382" s="90">
        <v>0</v>
      </c>
      <c r="I382" s="88">
        <f t="shared" si="128"/>
        <v>1388000</v>
      </c>
    </row>
    <row r="383" spans="1:9">
      <c r="A383" s="839"/>
      <c r="B383" s="769"/>
      <c r="C383" s="767"/>
      <c r="D383" s="89" t="s">
        <v>74</v>
      </c>
      <c r="E383" s="90"/>
      <c r="F383" s="90">
        <f>F382-F381</f>
        <v>1388000</v>
      </c>
      <c r="G383" s="90">
        <v>0</v>
      </c>
      <c r="H383" s="90">
        <v>0</v>
      </c>
      <c r="I383" s="88">
        <f t="shared" si="128"/>
        <v>1388000</v>
      </c>
    </row>
    <row r="384" spans="1:9">
      <c r="A384" s="839"/>
      <c r="B384" s="773" t="s">
        <v>5</v>
      </c>
      <c r="C384" s="774"/>
      <c r="D384" s="95" t="s">
        <v>45</v>
      </c>
      <c r="E384" s="96">
        <v>0</v>
      </c>
      <c r="F384" s="96">
        <f>F378+F381</f>
        <v>0</v>
      </c>
      <c r="G384" s="96">
        <f t="shared" ref="G384:I384" si="129">G378+G381</f>
        <v>0</v>
      </c>
      <c r="H384" s="96">
        <f t="shared" si="129"/>
        <v>0</v>
      </c>
      <c r="I384" s="97">
        <f t="shared" si="129"/>
        <v>0</v>
      </c>
    </row>
    <row r="385" spans="1:10">
      <c r="A385" s="839"/>
      <c r="B385" s="775"/>
      <c r="C385" s="776"/>
      <c r="D385" s="95" t="s">
        <v>43</v>
      </c>
      <c r="E385" s="96">
        <v>0</v>
      </c>
      <c r="F385" s="96">
        <f t="shared" ref="F385:I385" si="130">F379+F382</f>
        <v>1971000</v>
      </c>
      <c r="G385" s="96">
        <f t="shared" si="130"/>
        <v>0</v>
      </c>
      <c r="H385" s="96">
        <f t="shared" si="130"/>
        <v>0</v>
      </c>
      <c r="I385" s="97">
        <f t="shared" si="130"/>
        <v>1971000</v>
      </c>
    </row>
    <row r="386" spans="1:10">
      <c r="A386" s="839"/>
      <c r="B386" s="777"/>
      <c r="C386" s="778"/>
      <c r="D386" s="95" t="s">
        <v>47</v>
      </c>
      <c r="E386" s="96">
        <v>0</v>
      </c>
      <c r="F386" s="96">
        <f>F385-F384</f>
        <v>1971000</v>
      </c>
      <c r="G386" s="96">
        <f t="shared" ref="G386:I386" si="131">G380+G383</f>
        <v>0</v>
      </c>
      <c r="H386" s="96">
        <f t="shared" si="131"/>
        <v>0</v>
      </c>
      <c r="I386" s="97">
        <f t="shared" si="131"/>
        <v>1971000</v>
      </c>
    </row>
    <row r="387" spans="1:10">
      <c r="A387" s="839"/>
      <c r="B387" s="876" t="s">
        <v>134</v>
      </c>
      <c r="C387" s="766" t="s">
        <v>135</v>
      </c>
      <c r="D387" s="89" t="s">
        <v>45</v>
      </c>
      <c r="E387" s="90">
        <f>E382-E383</f>
        <v>0</v>
      </c>
      <c r="F387" s="90">
        <v>0</v>
      </c>
      <c r="G387" s="90">
        <v>3520000</v>
      </c>
      <c r="H387" s="90">
        <v>0</v>
      </c>
      <c r="I387" s="88">
        <f t="shared" ref="I387:I389" si="132">SUM(E387:H387)</f>
        <v>3520000</v>
      </c>
    </row>
    <row r="388" spans="1:10">
      <c r="A388" s="839"/>
      <c r="B388" s="762"/>
      <c r="C388" s="767"/>
      <c r="D388" s="89" t="s">
        <v>43</v>
      </c>
      <c r="E388" s="90">
        <f>E383-E387</f>
        <v>0</v>
      </c>
      <c r="F388" s="90">
        <v>0</v>
      </c>
      <c r="G388" s="90">
        <v>3520000</v>
      </c>
      <c r="H388" s="90">
        <v>0</v>
      </c>
      <c r="I388" s="88">
        <f t="shared" si="132"/>
        <v>3520000</v>
      </c>
    </row>
    <row r="389" spans="1:10">
      <c r="A389" s="839"/>
      <c r="B389" s="763"/>
      <c r="C389" s="767"/>
      <c r="D389" s="89" t="s">
        <v>74</v>
      </c>
      <c r="E389" s="90">
        <f t="shared" ref="E389" si="133">E387-E388</f>
        <v>0</v>
      </c>
      <c r="F389" s="90">
        <v>0</v>
      </c>
      <c r="G389" s="90">
        <f>G388-G387</f>
        <v>0</v>
      </c>
      <c r="H389" s="90">
        <v>0</v>
      </c>
      <c r="I389" s="88">
        <f t="shared" si="132"/>
        <v>0</v>
      </c>
    </row>
    <row r="390" spans="1:10" s="77" customFormat="1">
      <c r="A390" s="839"/>
      <c r="B390" s="773" t="s">
        <v>5</v>
      </c>
      <c r="C390" s="774"/>
      <c r="D390" s="95" t="s">
        <v>45</v>
      </c>
      <c r="E390" s="96">
        <v>0</v>
      </c>
      <c r="F390" s="96"/>
      <c r="G390" s="96">
        <f>G387</f>
        <v>3520000</v>
      </c>
      <c r="H390" s="96">
        <f t="shared" ref="H390:I390" si="134">H387</f>
        <v>0</v>
      </c>
      <c r="I390" s="97">
        <f t="shared" si="134"/>
        <v>3520000</v>
      </c>
    </row>
    <row r="391" spans="1:10" s="77" customFormat="1">
      <c r="A391" s="839"/>
      <c r="B391" s="775"/>
      <c r="C391" s="776"/>
      <c r="D391" s="95" t="s">
        <v>43</v>
      </c>
      <c r="E391" s="96">
        <v>0</v>
      </c>
      <c r="F391" s="96"/>
      <c r="G391" s="96">
        <f t="shared" ref="G391:I391" si="135">G388</f>
        <v>3520000</v>
      </c>
      <c r="H391" s="96">
        <f t="shared" si="135"/>
        <v>0</v>
      </c>
      <c r="I391" s="97">
        <f t="shared" si="135"/>
        <v>3520000</v>
      </c>
    </row>
    <row r="392" spans="1:10" s="77" customFormat="1">
      <c r="A392" s="840"/>
      <c r="B392" s="777"/>
      <c r="C392" s="778"/>
      <c r="D392" s="95" t="s">
        <v>47</v>
      </c>
      <c r="E392" s="96">
        <v>0</v>
      </c>
      <c r="F392" s="96"/>
      <c r="G392" s="96">
        <f t="shared" ref="G392:I392" si="136">G389</f>
        <v>0</v>
      </c>
      <c r="H392" s="96">
        <f t="shared" si="136"/>
        <v>0</v>
      </c>
      <c r="I392" s="97">
        <f t="shared" si="136"/>
        <v>0</v>
      </c>
    </row>
    <row r="393" spans="1:10">
      <c r="A393" s="843" t="s">
        <v>131</v>
      </c>
      <c r="B393" s="846" t="s">
        <v>5</v>
      </c>
      <c r="C393" s="847"/>
      <c r="D393" s="109" t="s">
        <v>45</v>
      </c>
      <c r="E393" s="110">
        <f t="shared" ref="E393:I395" si="137">E360+E375+E384+E390</f>
        <v>320888000</v>
      </c>
      <c r="F393" s="110">
        <f t="shared" si="137"/>
        <v>0</v>
      </c>
      <c r="G393" s="110">
        <f t="shared" si="137"/>
        <v>3520000</v>
      </c>
      <c r="H393" s="110">
        <f t="shared" si="137"/>
        <v>1420000</v>
      </c>
      <c r="I393" s="114">
        <f t="shared" si="137"/>
        <v>325828000</v>
      </c>
      <c r="J393" s="78"/>
    </row>
    <row r="394" spans="1:10">
      <c r="A394" s="844"/>
      <c r="B394" s="846"/>
      <c r="C394" s="847"/>
      <c r="D394" s="109" t="s">
        <v>43</v>
      </c>
      <c r="E394" s="110">
        <f t="shared" si="137"/>
        <v>288982160</v>
      </c>
      <c r="F394" s="110">
        <f t="shared" si="137"/>
        <v>1971000</v>
      </c>
      <c r="G394" s="110">
        <f t="shared" si="137"/>
        <v>3520000</v>
      </c>
      <c r="H394" s="110">
        <f t="shared" si="137"/>
        <v>1420000</v>
      </c>
      <c r="I394" s="114">
        <f t="shared" si="137"/>
        <v>295893160</v>
      </c>
    </row>
    <row r="395" spans="1:10">
      <c r="A395" s="845"/>
      <c r="B395" s="846"/>
      <c r="C395" s="847"/>
      <c r="D395" s="109" t="s">
        <v>47</v>
      </c>
      <c r="E395" s="110">
        <f t="shared" si="137"/>
        <v>-31905840</v>
      </c>
      <c r="F395" s="110">
        <f t="shared" si="137"/>
        <v>1971000</v>
      </c>
      <c r="G395" s="110">
        <f t="shared" si="137"/>
        <v>0</v>
      </c>
      <c r="H395" s="110">
        <f t="shared" si="137"/>
        <v>0</v>
      </c>
      <c r="I395" s="114">
        <f t="shared" si="137"/>
        <v>-29934840</v>
      </c>
    </row>
    <row r="396" spans="1:10">
      <c r="A396" s="882"/>
      <c r="B396" s="876" t="s">
        <v>95</v>
      </c>
      <c r="C396" s="766" t="s">
        <v>80</v>
      </c>
      <c r="D396" s="89" t="s">
        <v>45</v>
      </c>
      <c r="E396" s="62">
        <v>0</v>
      </c>
      <c r="F396" s="62">
        <v>0</v>
      </c>
      <c r="G396" s="63">
        <v>0</v>
      </c>
      <c r="H396" s="62">
        <v>0</v>
      </c>
      <c r="I396" s="64">
        <f t="shared" ref="I396:I398" si="138">SUM(E396:H396)</f>
        <v>0</v>
      </c>
    </row>
    <row r="397" spans="1:10">
      <c r="A397" s="839"/>
      <c r="B397" s="762"/>
      <c r="C397" s="767"/>
      <c r="D397" s="89" t="s">
        <v>43</v>
      </c>
      <c r="E397" s="62">
        <v>1480</v>
      </c>
      <c r="F397" s="62">
        <v>373467</v>
      </c>
      <c r="G397" s="63">
        <v>0</v>
      </c>
      <c r="H397" s="62">
        <v>0</v>
      </c>
      <c r="I397" s="64">
        <f t="shared" si="138"/>
        <v>374947</v>
      </c>
    </row>
    <row r="398" spans="1:10">
      <c r="A398" s="840"/>
      <c r="B398" s="763"/>
      <c r="C398" s="767"/>
      <c r="D398" s="89" t="s">
        <v>74</v>
      </c>
      <c r="E398" s="62">
        <f>E397-E396</f>
        <v>1480</v>
      </c>
      <c r="F398" s="62">
        <f>F397-F396</f>
        <v>373467</v>
      </c>
      <c r="G398" s="63">
        <v>0</v>
      </c>
      <c r="H398" s="62">
        <v>0</v>
      </c>
      <c r="I398" s="64">
        <f t="shared" si="138"/>
        <v>374947</v>
      </c>
    </row>
    <row r="399" spans="1:10">
      <c r="A399" s="867" t="s">
        <v>80</v>
      </c>
      <c r="B399" s="868" t="s">
        <v>81</v>
      </c>
      <c r="C399" s="869"/>
      <c r="D399" s="132" t="s">
        <v>45</v>
      </c>
      <c r="E399" s="133">
        <f>E396</f>
        <v>0</v>
      </c>
      <c r="F399" s="133">
        <f t="shared" ref="F399:I399" si="139">F396</f>
        <v>0</v>
      </c>
      <c r="G399" s="133">
        <f t="shared" si="139"/>
        <v>0</v>
      </c>
      <c r="H399" s="133">
        <v>0</v>
      </c>
      <c r="I399" s="134">
        <f t="shared" si="139"/>
        <v>0</v>
      </c>
    </row>
    <row r="400" spans="1:10">
      <c r="A400" s="867"/>
      <c r="B400" s="870"/>
      <c r="C400" s="871"/>
      <c r="D400" s="132" t="s">
        <v>43</v>
      </c>
      <c r="E400" s="133">
        <f t="shared" ref="E400:I400" si="140">E397</f>
        <v>1480</v>
      </c>
      <c r="F400" s="133">
        <f t="shared" si="140"/>
        <v>373467</v>
      </c>
      <c r="G400" s="133">
        <f t="shared" si="140"/>
        <v>0</v>
      </c>
      <c r="H400" s="133">
        <f t="shared" si="140"/>
        <v>0</v>
      </c>
      <c r="I400" s="134">
        <f t="shared" si="140"/>
        <v>374947</v>
      </c>
    </row>
    <row r="401" spans="1:9">
      <c r="A401" s="867"/>
      <c r="B401" s="870"/>
      <c r="C401" s="872"/>
      <c r="D401" s="132" t="s">
        <v>47</v>
      </c>
      <c r="E401" s="133">
        <f t="shared" ref="E401:I401" si="141">E398</f>
        <v>1480</v>
      </c>
      <c r="F401" s="133">
        <f t="shared" si="141"/>
        <v>373467</v>
      </c>
      <c r="G401" s="133">
        <f t="shared" si="141"/>
        <v>0</v>
      </c>
      <c r="H401" s="133">
        <v>0</v>
      </c>
      <c r="I401" s="134">
        <f t="shared" si="141"/>
        <v>374947</v>
      </c>
    </row>
    <row r="402" spans="1:9">
      <c r="A402" s="879"/>
      <c r="B402" s="877" t="s">
        <v>132</v>
      </c>
      <c r="C402" s="873" t="s">
        <v>170</v>
      </c>
      <c r="D402" s="135" t="s">
        <v>45</v>
      </c>
      <c r="E402" s="129">
        <v>0</v>
      </c>
      <c r="F402" s="129">
        <v>675821</v>
      </c>
      <c r="G402" s="129">
        <v>0</v>
      </c>
      <c r="H402" s="129">
        <v>0</v>
      </c>
      <c r="I402" s="128">
        <f t="shared" ref="I402:I407" si="142">SUM(E402:H402)</f>
        <v>675821</v>
      </c>
    </row>
    <row r="403" spans="1:9">
      <c r="A403" s="880"/>
      <c r="B403" s="878"/>
      <c r="C403" s="874"/>
      <c r="D403" s="135" t="s">
        <v>43</v>
      </c>
      <c r="E403" s="129">
        <v>0</v>
      </c>
      <c r="F403" s="129">
        <v>18000</v>
      </c>
      <c r="G403" s="129">
        <v>0</v>
      </c>
      <c r="H403" s="129">
        <v>0</v>
      </c>
      <c r="I403" s="128">
        <f t="shared" si="142"/>
        <v>18000</v>
      </c>
    </row>
    <row r="404" spans="1:9">
      <c r="A404" s="880"/>
      <c r="B404" s="878"/>
      <c r="C404" s="875"/>
      <c r="D404" s="135" t="s">
        <v>47</v>
      </c>
      <c r="E404" s="129">
        <v>0</v>
      </c>
      <c r="F404" s="129">
        <f>F403-F402</f>
        <v>-657821</v>
      </c>
      <c r="G404" s="129">
        <v>0</v>
      </c>
      <c r="H404" s="129">
        <v>0</v>
      </c>
      <c r="I404" s="128">
        <f t="shared" si="142"/>
        <v>-657821</v>
      </c>
    </row>
    <row r="405" spans="1:9">
      <c r="A405" s="880"/>
      <c r="B405" s="136"/>
      <c r="C405" s="805" t="s">
        <v>171</v>
      </c>
      <c r="D405" s="89" t="s">
        <v>45</v>
      </c>
      <c r="E405" s="129">
        <v>0</v>
      </c>
      <c r="F405" s="129">
        <v>0</v>
      </c>
      <c r="G405" s="129">
        <v>0</v>
      </c>
      <c r="H405" s="129">
        <v>6524097</v>
      </c>
      <c r="I405" s="88">
        <f t="shared" si="142"/>
        <v>6524097</v>
      </c>
    </row>
    <row r="406" spans="1:9">
      <c r="A406" s="880"/>
      <c r="B406" s="102"/>
      <c r="C406" s="793"/>
      <c r="D406" s="89" t="s">
        <v>43</v>
      </c>
      <c r="E406" s="129">
        <v>0</v>
      </c>
      <c r="F406" s="129">
        <v>0</v>
      </c>
      <c r="G406" s="129">
        <v>0</v>
      </c>
      <c r="H406" s="127">
        <v>1000000</v>
      </c>
      <c r="I406" s="88">
        <f>SUM(E406:H406)</f>
        <v>1000000</v>
      </c>
    </row>
    <row r="407" spans="1:9">
      <c r="A407" s="881"/>
      <c r="B407" s="121"/>
      <c r="C407" s="837"/>
      <c r="D407" s="89" t="s">
        <v>47</v>
      </c>
      <c r="E407" s="129">
        <v>0</v>
      </c>
      <c r="F407" s="129">
        <v>0</v>
      </c>
      <c r="G407" s="129">
        <v>0</v>
      </c>
      <c r="H407" s="129">
        <f>H406-H405</f>
        <v>-5524097</v>
      </c>
      <c r="I407" s="88">
        <f t="shared" si="142"/>
        <v>-5524097</v>
      </c>
    </row>
    <row r="408" spans="1:9">
      <c r="A408" s="843" t="s">
        <v>133</v>
      </c>
      <c r="B408" s="854" t="s">
        <v>31</v>
      </c>
      <c r="C408" s="855"/>
      <c r="D408" s="109" t="s">
        <v>45</v>
      </c>
      <c r="E408" s="110">
        <f>E402+E405</f>
        <v>0</v>
      </c>
      <c r="F408" s="110">
        <f>F402+F405</f>
        <v>675821</v>
      </c>
      <c r="G408" s="110">
        <f t="shared" ref="G408:I408" si="143">G402+G405</f>
        <v>0</v>
      </c>
      <c r="H408" s="110">
        <f t="shared" si="143"/>
        <v>6524097</v>
      </c>
      <c r="I408" s="114">
        <f t="shared" si="143"/>
        <v>7199918</v>
      </c>
    </row>
    <row r="409" spans="1:9">
      <c r="A409" s="844"/>
      <c r="B409" s="854"/>
      <c r="C409" s="855"/>
      <c r="D409" s="109" t="s">
        <v>43</v>
      </c>
      <c r="E409" s="110">
        <f>E403+E406</f>
        <v>0</v>
      </c>
      <c r="F409" s="110">
        <f t="shared" ref="F409:I409" si="144">F403+F406</f>
        <v>18000</v>
      </c>
      <c r="G409" s="110">
        <f t="shared" si="144"/>
        <v>0</v>
      </c>
      <c r="H409" s="110">
        <f t="shared" si="144"/>
        <v>1000000</v>
      </c>
      <c r="I409" s="114">
        <f t="shared" si="144"/>
        <v>1018000</v>
      </c>
    </row>
    <row r="410" spans="1:9" ht="17.25" thickBot="1">
      <c r="A410" s="844"/>
      <c r="B410" s="854"/>
      <c r="C410" s="855"/>
      <c r="D410" s="137" t="s">
        <v>47</v>
      </c>
      <c r="E410" s="138">
        <f>E404+E407</f>
        <v>0</v>
      </c>
      <c r="F410" s="138">
        <f t="shared" ref="F410:I410" si="145">F404+F407</f>
        <v>-657821</v>
      </c>
      <c r="G410" s="138">
        <f t="shared" si="145"/>
        <v>0</v>
      </c>
      <c r="H410" s="138">
        <f t="shared" si="145"/>
        <v>-5524097</v>
      </c>
      <c r="I410" s="139">
        <f t="shared" si="145"/>
        <v>-6181918</v>
      </c>
    </row>
    <row r="411" spans="1:9" ht="17.25" thickBot="1">
      <c r="A411" s="858" t="s">
        <v>64</v>
      </c>
      <c r="B411" s="859"/>
      <c r="C411" s="860"/>
      <c r="D411" s="83" t="s">
        <v>45</v>
      </c>
      <c r="E411" s="81">
        <f t="shared" ref="E411:I413" si="146">E237+E261+E393+E399+E408</f>
        <v>888084000</v>
      </c>
      <c r="F411" s="81">
        <f t="shared" si="146"/>
        <v>675821</v>
      </c>
      <c r="G411" s="81">
        <f t="shared" si="146"/>
        <v>3520000</v>
      </c>
      <c r="H411" s="81">
        <f t="shared" si="146"/>
        <v>7944097</v>
      </c>
      <c r="I411" s="84">
        <f t="shared" si="146"/>
        <v>900223918</v>
      </c>
    </row>
    <row r="412" spans="1:9" ht="17.25" thickBot="1">
      <c r="A412" s="861"/>
      <c r="B412" s="862"/>
      <c r="C412" s="863"/>
      <c r="D412" s="83" t="s">
        <v>43</v>
      </c>
      <c r="E412" s="81">
        <f>E238+E262+E394+E400+E409</f>
        <v>827430387</v>
      </c>
      <c r="F412" s="81">
        <f t="shared" si="146"/>
        <v>2362467</v>
      </c>
      <c r="G412" s="81">
        <f t="shared" si="146"/>
        <v>3520000</v>
      </c>
      <c r="H412" s="81">
        <f t="shared" si="146"/>
        <v>2420000</v>
      </c>
      <c r="I412" s="84">
        <f t="shared" si="146"/>
        <v>835732854</v>
      </c>
    </row>
    <row r="413" spans="1:9" ht="17.25" thickBot="1">
      <c r="A413" s="864"/>
      <c r="B413" s="865"/>
      <c r="C413" s="866"/>
      <c r="D413" s="83" t="s">
        <v>47</v>
      </c>
      <c r="E413" s="82">
        <f t="shared" si="146"/>
        <v>-60653613</v>
      </c>
      <c r="F413" s="82">
        <f t="shared" si="146"/>
        <v>1686646</v>
      </c>
      <c r="G413" s="82">
        <f t="shared" si="146"/>
        <v>0</v>
      </c>
      <c r="H413" s="82">
        <f t="shared" si="146"/>
        <v>-5524097</v>
      </c>
      <c r="I413" s="85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6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58"/>
  <sheetViews>
    <sheetView zoomScaleNormal="100" workbookViewId="0">
      <pane xSplit="3" ySplit="5" topLeftCell="D6" activePane="bottomRight" state="frozen"/>
      <selection activeCell="M195" sqref="M195:N195"/>
      <selection pane="topRight" activeCell="M195" sqref="M195:N195"/>
      <selection pane="bottomLeft" activeCell="M195" sqref="M195:N195"/>
      <selection pane="bottomRight" activeCell="F7" sqref="F7"/>
    </sheetView>
  </sheetViews>
  <sheetFormatPr defaultRowHeight="16.5"/>
  <cols>
    <col min="1" max="2" width="9" style="67"/>
    <col min="3" max="3" width="12" style="67" customWidth="1"/>
    <col min="4" max="4" width="9" style="67"/>
    <col min="5" max="5" width="16" style="67" bestFit="1" customWidth="1"/>
    <col min="6" max="6" width="15.375" style="67" bestFit="1" customWidth="1"/>
    <col min="7" max="7" width="13" style="67" customWidth="1"/>
    <col min="8" max="8" width="10.375" style="67" bestFit="1" customWidth="1"/>
    <col min="9" max="9" width="16" style="67" bestFit="1" customWidth="1"/>
    <col min="10" max="10" width="14.625" style="67" bestFit="1" customWidth="1"/>
    <col min="11" max="16384" width="9" style="67"/>
  </cols>
  <sheetData>
    <row r="1" spans="1:9">
      <c r="A1" s="594" t="s">
        <v>261</v>
      </c>
      <c r="B1" s="594"/>
      <c r="C1" s="594"/>
      <c r="D1" s="594"/>
      <c r="E1" s="594"/>
      <c r="F1" s="594"/>
      <c r="G1" s="594"/>
      <c r="H1" s="594"/>
      <c r="I1" s="594"/>
    </row>
    <row r="2" spans="1:9">
      <c r="A2" s="594"/>
      <c r="B2" s="594"/>
      <c r="C2" s="594"/>
      <c r="D2" s="594"/>
      <c r="E2" s="594"/>
      <c r="F2" s="594"/>
      <c r="G2" s="594"/>
      <c r="H2" s="594"/>
      <c r="I2" s="594"/>
    </row>
    <row r="3" spans="1:9" ht="17.25" thickBot="1">
      <c r="A3" s="188" t="s">
        <v>244</v>
      </c>
      <c r="B3" s="140"/>
      <c r="C3" s="140"/>
      <c r="D3" s="140"/>
      <c r="E3" s="140"/>
      <c r="F3" s="429">
        <f>F6-1520792090</f>
        <v>0</v>
      </c>
      <c r="G3" s="140"/>
      <c r="H3" s="140"/>
      <c r="I3" s="141" t="s">
        <v>10</v>
      </c>
    </row>
    <row r="4" spans="1:9">
      <c r="A4" s="595" t="s">
        <v>46</v>
      </c>
      <c r="B4" s="596"/>
      <c r="C4" s="596"/>
      <c r="D4" s="597" t="s">
        <v>53</v>
      </c>
      <c r="E4" s="597" t="s">
        <v>7</v>
      </c>
      <c r="F4" s="597" t="s">
        <v>17</v>
      </c>
      <c r="G4" s="597" t="s">
        <v>84</v>
      </c>
      <c r="H4" s="597" t="s">
        <v>40</v>
      </c>
      <c r="I4" s="599" t="s">
        <v>41</v>
      </c>
    </row>
    <row r="5" spans="1:9" ht="17.25" thickBot="1">
      <c r="A5" s="76" t="s">
        <v>38</v>
      </c>
      <c r="B5" s="191" t="s">
        <v>32</v>
      </c>
      <c r="C5" s="191" t="s">
        <v>36</v>
      </c>
      <c r="D5" s="598"/>
      <c r="E5" s="598"/>
      <c r="F5" s="598"/>
      <c r="G5" s="598"/>
      <c r="H5" s="598"/>
      <c r="I5" s="600"/>
    </row>
    <row r="6" spans="1:9">
      <c r="A6" s="578" t="s">
        <v>14</v>
      </c>
      <c r="B6" s="581" t="s">
        <v>375</v>
      </c>
      <c r="C6" s="584" t="s">
        <v>228</v>
      </c>
      <c r="D6" s="193" t="s">
        <v>45</v>
      </c>
      <c r="E6" s="90">
        <v>0</v>
      </c>
      <c r="F6" s="127">
        <v>1520792090</v>
      </c>
      <c r="G6" s="90">
        <v>0</v>
      </c>
      <c r="H6" s="222">
        <v>0</v>
      </c>
      <c r="I6" s="223">
        <f t="shared" ref="I6:I23" si="0">SUM(E6:H6)</f>
        <v>1520792090</v>
      </c>
    </row>
    <row r="7" spans="1:9">
      <c r="A7" s="579"/>
      <c r="B7" s="582"/>
      <c r="C7" s="584"/>
      <c r="D7" s="193" t="s">
        <v>43</v>
      </c>
      <c r="E7" s="90">
        <v>0</v>
      </c>
      <c r="F7" s="127">
        <v>606681287</v>
      </c>
      <c r="G7" s="90">
        <v>0</v>
      </c>
      <c r="H7" s="222">
        <v>0</v>
      </c>
      <c r="I7" s="223">
        <f t="shared" si="0"/>
        <v>606681287</v>
      </c>
    </row>
    <row r="8" spans="1:9">
      <c r="A8" s="579"/>
      <c r="B8" s="582"/>
      <c r="C8" s="584"/>
      <c r="D8" s="170" t="s">
        <v>47</v>
      </c>
      <c r="E8" s="224">
        <v>0</v>
      </c>
      <c r="F8" s="238">
        <f>F6-F7</f>
        <v>914110803</v>
      </c>
      <c r="G8" s="224">
        <v>0</v>
      </c>
      <c r="H8" s="225">
        <v>0</v>
      </c>
      <c r="I8" s="226">
        <f t="shared" si="0"/>
        <v>914110803</v>
      </c>
    </row>
    <row r="9" spans="1:9">
      <c r="A9" s="579"/>
      <c r="B9" s="582"/>
      <c r="C9" s="548" t="s">
        <v>227</v>
      </c>
      <c r="D9" s="193" t="s">
        <v>45</v>
      </c>
      <c r="E9" s="227">
        <v>0</v>
      </c>
      <c r="F9" s="239">
        <f>4400000</f>
        <v>4400000</v>
      </c>
      <c r="G9" s="227">
        <v>0</v>
      </c>
      <c r="H9" s="228">
        <v>0</v>
      </c>
      <c r="I9" s="492">
        <f t="shared" si="0"/>
        <v>4400000</v>
      </c>
    </row>
    <row r="10" spans="1:9">
      <c r="A10" s="579"/>
      <c r="B10" s="582"/>
      <c r="C10" s="548"/>
      <c r="D10" s="193" t="s">
        <v>43</v>
      </c>
      <c r="E10" s="227">
        <v>0</v>
      </c>
      <c r="F10" s="239">
        <v>1760000</v>
      </c>
      <c r="G10" s="227">
        <v>0</v>
      </c>
      <c r="H10" s="228">
        <v>0</v>
      </c>
      <c r="I10" s="223">
        <f t="shared" si="0"/>
        <v>1760000</v>
      </c>
    </row>
    <row r="11" spans="1:9">
      <c r="A11" s="580"/>
      <c r="B11" s="583"/>
      <c r="C11" s="548"/>
      <c r="D11" s="171" t="s">
        <v>47</v>
      </c>
      <c r="E11" s="227">
        <v>0</v>
      </c>
      <c r="F11" s="239">
        <f>F9-F10</f>
        <v>2640000</v>
      </c>
      <c r="G11" s="227">
        <f>G9-G10</f>
        <v>0</v>
      </c>
      <c r="H11" s="228">
        <f>H9-H10</f>
        <v>0</v>
      </c>
      <c r="I11" s="491">
        <f t="shared" si="0"/>
        <v>2640000</v>
      </c>
    </row>
    <row r="12" spans="1:9">
      <c r="A12" s="550" t="s">
        <v>207</v>
      </c>
      <c r="B12" s="551"/>
      <c r="C12" s="552"/>
      <c r="D12" s="162" t="s">
        <v>45</v>
      </c>
      <c r="E12" s="230">
        <v>0</v>
      </c>
      <c r="F12" s="230">
        <f>F6+F9</f>
        <v>1525192090</v>
      </c>
      <c r="G12" s="230">
        <v>0</v>
      </c>
      <c r="H12" s="230">
        <v>0</v>
      </c>
      <c r="I12" s="231">
        <f t="shared" si="0"/>
        <v>1525192090</v>
      </c>
    </row>
    <row r="13" spans="1:9">
      <c r="A13" s="550"/>
      <c r="B13" s="551"/>
      <c r="C13" s="552"/>
      <c r="D13" s="162" t="s">
        <v>43</v>
      </c>
      <c r="E13" s="230">
        <v>0</v>
      </c>
      <c r="F13" s="230">
        <f>F7+F10</f>
        <v>608441287</v>
      </c>
      <c r="G13" s="230">
        <v>0</v>
      </c>
      <c r="H13" s="230">
        <v>0</v>
      </c>
      <c r="I13" s="231">
        <f t="shared" si="0"/>
        <v>608441287</v>
      </c>
    </row>
    <row r="14" spans="1:9" ht="17.25" thickBot="1">
      <c r="A14" s="553"/>
      <c r="B14" s="554"/>
      <c r="C14" s="555"/>
      <c r="D14" s="163" t="s">
        <v>47</v>
      </c>
      <c r="E14" s="232">
        <v>0</v>
      </c>
      <c r="F14" s="232">
        <f>F12-F13</f>
        <v>916750803</v>
      </c>
      <c r="G14" s="232">
        <v>0</v>
      </c>
      <c r="H14" s="232">
        <v>0</v>
      </c>
      <c r="I14" s="233">
        <f t="shared" si="0"/>
        <v>916750803</v>
      </c>
    </row>
    <row r="15" spans="1:9">
      <c r="A15" s="585" t="s">
        <v>65</v>
      </c>
      <c r="B15" s="588" t="s">
        <v>83</v>
      </c>
      <c r="C15" s="584" t="s">
        <v>203</v>
      </c>
      <c r="D15" s="193" t="s">
        <v>45</v>
      </c>
      <c r="E15" s="127">
        <f>2314560000-E18</f>
        <v>1014560000</v>
      </c>
      <c r="F15" s="222">
        <v>0</v>
      </c>
      <c r="G15" s="222">
        <v>0</v>
      </c>
      <c r="H15" s="222">
        <v>0</v>
      </c>
      <c r="I15" s="223">
        <f t="shared" si="0"/>
        <v>1014560000</v>
      </c>
    </row>
    <row r="16" spans="1:9">
      <c r="A16" s="586"/>
      <c r="B16" s="584"/>
      <c r="C16" s="584"/>
      <c r="D16" s="193" t="s">
        <v>43</v>
      </c>
      <c r="E16" s="127">
        <v>993848590</v>
      </c>
      <c r="F16" s="222">
        <v>0</v>
      </c>
      <c r="G16" s="222">
        <v>0</v>
      </c>
      <c r="H16" s="222">
        <v>0</v>
      </c>
      <c r="I16" s="223">
        <f t="shared" si="0"/>
        <v>993848590</v>
      </c>
    </row>
    <row r="17" spans="1:9">
      <c r="A17" s="586"/>
      <c r="B17" s="584"/>
      <c r="C17" s="590"/>
      <c r="D17" s="193" t="s">
        <v>47</v>
      </c>
      <c r="E17" s="127">
        <f>E15-E16</f>
        <v>20711410</v>
      </c>
      <c r="F17" s="222">
        <v>0</v>
      </c>
      <c r="G17" s="222">
        <v>0</v>
      </c>
      <c r="H17" s="222">
        <v>0</v>
      </c>
      <c r="I17" s="223">
        <f t="shared" si="0"/>
        <v>20711410</v>
      </c>
    </row>
    <row r="18" spans="1:9">
      <c r="A18" s="586"/>
      <c r="B18" s="584"/>
      <c r="C18" s="591" t="s">
        <v>202</v>
      </c>
      <c r="D18" s="193" t="s">
        <v>45</v>
      </c>
      <c r="E18" s="353">
        <v>1300000000</v>
      </c>
      <c r="F18" s="222">
        <v>0</v>
      </c>
      <c r="G18" s="222">
        <v>0</v>
      </c>
      <c r="H18" s="222">
        <v>0</v>
      </c>
      <c r="I18" s="223">
        <f t="shared" si="0"/>
        <v>1300000000</v>
      </c>
    </row>
    <row r="19" spans="1:9">
      <c r="A19" s="586"/>
      <c r="B19" s="584"/>
      <c r="C19" s="584"/>
      <c r="D19" s="193" t="s">
        <v>43</v>
      </c>
      <c r="E19" s="353">
        <v>1298504200</v>
      </c>
      <c r="F19" s="222">
        <v>0</v>
      </c>
      <c r="G19" s="222">
        <v>0</v>
      </c>
      <c r="H19" s="222">
        <v>0</v>
      </c>
      <c r="I19" s="223">
        <f t="shared" si="0"/>
        <v>1298504200</v>
      </c>
    </row>
    <row r="20" spans="1:9">
      <c r="A20" s="586"/>
      <c r="B20" s="584"/>
      <c r="C20" s="590"/>
      <c r="D20" s="193" t="s">
        <v>47</v>
      </c>
      <c r="E20" s="127">
        <f>E18-E19</f>
        <v>1495800</v>
      </c>
      <c r="F20" s="222">
        <v>0</v>
      </c>
      <c r="G20" s="222">
        <v>0</v>
      </c>
      <c r="H20" s="222">
        <v>0</v>
      </c>
      <c r="I20" s="223">
        <f t="shared" si="0"/>
        <v>1495800</v>
      </c>
    </row>
    <row r="21" spans="1:9">
      <c r="A21" s="586"/>
      <c r="B21" s="584"/>
      <c r="C21" s="592" t="s">
        <v>206</v>
      </c>
      <c r="D21" s="193" t="s">
        <v>45</v>
      </c>
      <c r="E21" s="127">
        <v>174101000</v>
      </c>
      <c r="F21" s="222">
        <v>0</v>
      </c>
      <c r="G21" s="222">
        <v>0</v>
      </c>
      <c r="H21" s="222">
        <v>0</v>
      </c>
      <c r="I21" s="223">
        <f t="shared" si="0"/>
        <v>174101000</v>
      </c>
    </row>
    <row r="22" spans="1:9">
      <c r="A22" s="586"/>
      <c r="B22" s="584"/>
      <c r="C22" s="592"/>
      <c r="D22" s="193" t="s">
        <v>43</v>
      </c>
      <c r="E22" s="127">
        <v>164618390</v>
      </c>
      <c r="F22" s="222">
        <v>0</v>
      </c>
      <c r="G22" s="222">
        <v>0</v>
      </c>
      <c r="H22" s="222">
        <v>0</v>
      </c>
      <c r="I22" s="223">
        <f t="shared" si="0"/>
        <v>164618390</v>
      </c>
    </row>
    <row r="23" spans="1:9" ht="17.25" thickBot="1">
      <c r="A23" s="587"/>
      <c r="B23" s="589"/>
      <c r="C23" s="593"/>
      <c r="D23" s="192" t="s">
        <v>47</v>
      </c>
      <c r="E23" s="238">
        <f>E21-E22</f>
        <v>9482610</v>
      </c>
      <c r="F23" s="225">
        <v>0</v>
      </c>
      <c r="G23" s="225">
        <v>0</v>
      </c>
      <c r="H23" s="225">
        <v>0</v>
      </c>
      <c r="I23" s="226">
        <f t="shared" si="0"/>
        <v>9482610</v>
      </c>
    </row>
    <row r="24" spans="1:9">
      <c r="A24" s="575" t="s">
        <v>208</v>
      </c>
      <c r="B24" s="576"/>
      <c r="C24" s="577"/>
      <c r="D24" s="220" t="s">
        <v>45</v>
      </c>
      <c r="E24" s="234">
        <f>E15+E18+E21</f>
        <v>2488661000</v>
      </c>
      <c r="F24" s="234">
        <v>0</v>
      </c>
      <c r="G24" s="234">
        <f t="shared" ref="G24:I26" si="1">G15+G18+G21</f>
        <v>0</v>
      </c>
      <c r="H24" s="234">
        <f t="shared" si="1"/>
        <v>0</v>
      </c>
      <c r="I24" s="234">
        <f t="shared" si="1"/>
        <v>2488661000</v>
      </c>
    </row>
    <row r="25" spans="1:9">
      <c r="A25" s="550"/>
      <c r="B25" s="551"/>
      <c r="C25" s="552"/>
      <c r="D25" s="162" t="s">
        <v>43</v>
      </c>
      <c r="E25" s="230">
        <f>E16+E19+E22</f>
        <v>2456971180</v>
      </c>
      <c r="F25" s="230">
        <v>0</v>
      </c>
      <c r="G25" s="230">
        <f t="shared" si="1"/>
        <v>0</v>
      </c>
      <c r="H25" s="230">
        <f t="shared" si="1"/>
        <v>0</v>
      </c>
      <c r="I25" s="230">
        <f t="shared" si="1"/>
        <v>2456971180</v>
      </c>
    </row>
    <row r="26" spans="1:9" ht="17.25" thickBot="1">
      <c r="A26" s="550"/>
      <c r="B26" s="551"/>
      <c r="C26" s="552"/>
      <c r="D26" s="221" t="s">
        <v>47</v>
      </c>
      <c r="E26" s="235">
        <f>E17+E20+E23</f>
        <v>31689820</v>
      </c>
      <c r="F26" s="235">
        <v>0</v>
      </c>
      <c r="G26" s="235">
        <f t="shared" si="1"/>
        <v>0</v>
      </c>
      <c r="H26" s="235">
        <f t="shared" si="1"/>
        <v>0</v>
      </c>
      <c r="I26" s="235">
        <f t="shared" si="1"/>
        <v>31689820</v>
      </c>
    </row>
    <row r="27" spans="1:9">
      <c r="A27" s="573" t="s">
        <v>452</v>
      </c>
      <c r="B27" s="546" t="s">
        <v>452</v>
      </c>
      <c r="C27" s="546" t="s">
        <v>452</v>
      </c>
      <c r="D27" s="438" t="s">
        <v>45</v>
      </c>
      <c r="E27" s="431">
        <v>81147355</v>
      </c>
      <c r="F27" s="431">
        <v>0</v>
      </c>
      <c r="G27" s="432">
        <v>0</v>
      </c>
      <c r="H27" s="439">
        <v>0</v>
      </c>
      <c r="I27" s="433">
        <f>SUM(E27:H27)</f>
        <v>81147355</v>
      </c>
    </row>
    <row r="28" spans="1:9">
      <c r="A28" s="574"/>
      <c r="B28" s="547"/>
      <c r="C28" s="547"/>
      <c r="D28" s="434" t="s">
        <v>43</v>
      </c>
      <c r="E28" s="239">
        <v>0</v>
      </c>
      <c r="F28" s="239"/>
      <c r="G28" s="228">
        <v>0</v>
      </c>
      <c r="H28" s="227">
        <v>0</v>
      </c>
      <c r="I28" s="229">
        <f>SUM(E28:H28)</f>
        <v>0</v>
      </c>
    </row>
    <row r="29" spans="1:9">
      <c r="A29" s="574"/>
      <c r="B29" s="547"/>
      <c r="C29" s="547"/>
      <c r="D29" s="435" t="s">
        <v>47</v>
      </c>
      <c r="E29" s="239">
        <f>E27-E28</f>
        <v>81147355</v>
      </c>
      <c r="F29" s="239">
        <f>F27-F28</f>
        <v>0</v>
      </c>
      <c r="G29" s="228">
        <v>0</v>
      </c>
      <c r="H29" s="227">
        <v>0</v>
      </c>
      <c r="I29" s="229">
        <f>SUM(E29:H29)</f>
        <v>81147355</v>
      </c>
    </row>
    <row r="30" spans="1:9">
      <c r="A30" s="569" t="s">
        <v>451</v>
      </c>
      <c r="B30" s="570"/>
      <c r="C30" s="570"/>
      <c r="D30" s="436" t="s">
        <v>45</v>
      </c>
      <c r="E30" s="437">
        <f t="shared" ref="E30:I32" si="2">E27</f>
        <v>81147355</v>
      </c>
      <c r="F30" s="437">
        <f t="shared" si="2"/>
        <v>0</v>
      </c>
      <c r="G30" s="437">
        <f t="shared" si="2"/>
        <v>0</v>
      </c>
      <c r="H30" s="437">
        <f t="shared" si="2"/>
        <v>0</v>
      </c>
      <c r="I30" s="440">
        <f t="shared" si="2"/>
        <v>81147355</v>
      </c>
    </row>
    <row r="31" spans="1:9">
      <c r="A31" s="569"/>
      <c r="B31" s="570"/>
      <c r="C31" s="570"/>
      <c r="D31" s="436" t="s">
        <v>43</v>
      </c>
      <c r="E31" s="437">
        <f t="shared" si="2"/>
        <v>0</v>
      </c>
      <c r="F31" s="437">
        <f t="shared" si="2"/>
        <v>0</v>
      </c>
      <c r="G31" s="437">
        <f t="shared" si="2"/>
        <v>0</v>
      </c>
      <c r="H31" s="437">
        <f t="shared" si="2"/>
        <v>0</v>
      </c>
      <c r="I31" s="440">
        <f>I28</f>
        <v>0</v>
      </c>
    </row>
    <row r="32" spans="1:9" ht="17.25" thickBot="1">
      <c r="A32" s="571"/>
      <c r="B32" s="572"/>
      <c r="C32" s="572"/>
      <c r="D32" s="441" t="s">
        <v>47</v>
      </c>
      <c r="E32" s="442">
        <f t="shared" si="2"/>
        <v>81147355</v>
      </c>
      <c r="F32" s="442">
        <f t="shared" si="2"/>
        <v>0</v>
      </c>
      <c r="G32" s="442">
        <f t="shared" si="2"/>
        <v>0</v>
      </c>
      <c r="H32" s="442">
        <f t="shared" si="2"/>
        <v>0</v>
      </c>
      <c r="I32" s="443">
        <f>I29</f>
        <v>81147355</v>
      </c>
    </row>
    <row r="33" spans="1:9">
      <c r="A33" s="573" t="s">
        <v>35</v>
      </c>
      <c r="B33" s="546" t="s">
        <v>35</v>
      </c>
      <c r="C33" s="546" t="s">
        <v>222</v>
      </c>
      <c r="D33" s="438" t="s">
        <v>45</v>
      </c>
      <c r="E33" s="431">
        <v>0</v>
      </c>
      <c r="F33" s="431">
        <v>0</v>
      </c>
      <c r="G33" s="432">
        <v>0</v>
      </c>
      <c r="H33" s="439">
        <v>0</v>
      </c>
      <c r="I33" s="433">
        <f>SUM(E33:H33)</f>
        <v>0</v>
      </c>
    </row>
    <row r="34" spans="1:9">
      <c r="A34" s="574"/>
      <c r="B34" s="547"/>
      <c r="C34" s="547"/>
      <c r="D34" s="434" t="s">
        <v>43</v>
      </c>
      <c r="E34" s="239">
        <v>136761</v>
      </c>
      <c r="F34" s="239"/>
      <c r="G34" s="228">
        <v>0</v>
      </c>
      <c r="H34" s="227">
        <v>0</v>
      </c>
      <c r="I34" s="229">
        <f>SUM(E34:H34)</f>
        <v>136761</v>
      </c>
    </row>
    <row r="35" spans="1:9">
      <c r="A35" s="574"/>
      <c r="B35" s="547"/>
      <c r="C35" s="547"/>
      <c r="D35" s="435" t="s">
        <v>47</v>
      </c>
      <c r="E35" s="239">
        <f>E33-E34</f>
        <v>-136761</v>
      </c>
      <c r="F35" s="239">
        <f>F33-F34</f>
        <v>0</v>
      </c>
      <c r="G35" s="228">
        <v>0</v>
      </c>
      <c r="H35" s="227">
        <v>0</v>
      </c>
      <c r="I35" s="229">
        <f>SUM(E35:H35)</f>
        <v>-136761</v>
      </c>
    </row>
    <row r="36" spans="1:9">
      <c r="A36" s="569" t="s">
        <v>450</v>
      </c>
      <c r="B36" s="570"/>
      <c r="C36" s="570"/>
      <c r="D36" s="436" t="s">
        <v>45</v>
      </c>
      <c r="E36" s="437">
        <f t="shared" ref="E36:I36" si="3">E33</f>
        <v>0</v>
      </c>
      <c r="F36" s="437">
        <f t="shared" si="3"/>
        <v>0</v>
      </c>
      <c r="G36" s="437">
        <f t="shared" si="3"/>
        <v>0</v>
      </c>
      <c r="H36" s="437">
        <f t="shared" si="3"/>
        <v>0</v>
      </c>
      <c r="I36" s="440">
        <f t="shared" si="3"/>
        <v>0</v>
      </c>
    </row>
    <row r="37" spans="1:9">
      <c r="A37" s="569"/>
      <c r="B37" s="570"/>
      <c r="C37" s="570"/>
      <c r="D37" s="436" t="s">
        <v>43</v>
      </c>
      <c r="E37" s="437">
        <f t="shared" ref="E37:H37" si="4">E34</f>
        <v>136761</v>
      </c>
      <c r="F37" s="437">
        <f t="shared" si="4"/>
        <v>0</v>
      </c>
      <c r="G37" s="437">
        <f t="shared" si="4"/>
        <v>0</v>
      </c>
      <c r="H37" s="437">
        <f t="shared" si="4"/>
        <v>0</v>
      </c>
      <c r="I37" s="440">
        <f>I34</f>
        <v>136761</v>
      </c>
    </row>
    <row r="38" spans="1:9" ht="17.25" thickBot="1">
      <c r="A38" s="571"/>
      <c r="B38" s="572"/>
      <c r="C38" s="572"/>
      <c r="D38" s="441" t="s">
        <v>47</v>
      </c>
      <c r="E38" s="442">
        <f t="shared" ref="E38:H38" si="5">E35</f>
        <v>-136761</v>
      </c>
      <c r="F38" s="442">
        <f t="shared" si="5"/>
        <v>0</v>
      </c>
      <c r="G38" s="442">
        <f t="shared" si="5"/>
        <v>0</v>
      </c>
      <c r="H38" s="442">
        <f t="shared" si="5"/>
        <v>0</v>
      </c>
      <c r="I38" s="443">
        <f>I35</f>
        <v>-136761</v>
      </c>
    </row>
    <row r="39" spans="1:9">
      <c r="A39" s="565" t="s">
        <v>37</v>
      </c>
      <c r="B39" s="568" t="s">
        <v>37</v>
      </c>
      <c r="C39" s="568" t="s">
        <v>210</v>
      </c>
      <c r="D39" s="164" t="s">
        <v>45</v>
      </c>
      <c r="E39" s="430">
        <v>49562390</v>
      </c>
      <c r="F39" s="127"/>
      <c r="G39" s="127">
        <v>0</v>
      </c>
      <c r="H39" s="222">
        <v>0</v>
      </c>
      <c r="I39" s="223">
        <f t="shared" ref="I39:I53" si="6">SUM(E39:H39)</f>
        <v>49562390</v>
      </c>
    </row>
    <row r="40" spans="1:9">
      <c r="A40" s="566"/>
      <c r="B40" s="548"/>
      <c r="C40" s="548"/>
      <c r="D40" s="185" t="s">
        <v>43</v>
      </c>
      <c r="E40" s="127">
        <v>49562390</v>
      </c>
      <c r="F40" s="94"/>
      <c r="G40" s="127">
        <v>0</v>
      </c>
      <c r="H40" s="222">
        <v>0</v>
      </c>
      <c r="I40" s="223">
        <f t="shared" si="6"/>
        <v>49562390</v>
      </c>
    </row>
    <row r="41" spans="1:9">
      <c r="A41" s="566"/>
      <c r="B41" s="548"/>
      <c r="C41" s="548"/>
      <c r="D41" s="285" t="s">
        <v>47</v>
      </c>
      <c r="E41" s="237">
        <f>E39-E40</f>
        <v>0</v>
      </c>
      <c r="F41" s="238"/>
      <c r="G41" s="238">
        <v>0</v>
      </c>
      <c r="H41" s="225">
        <v>0</v>
      </c>
      <c r="I41" s="226">
        <f t="shared" si="6"/>
        <v>0</v>
      </c>
    </row>
    <row r="42" spans="1:9">
      <c r="A42" s="566"/>
      <c r="B42" s="548"/>
      <c r="C42" s="548" t="s">
        <v>229</v>
      </c>
      <c r="D42" s="164" t="s">
        <v>45</v>
      </c>
      <c r="E42" s="239">
        <v>0</v>
      </c>
      <c r="F42" s="239">
        <v>132563157</v>
      </c>
      <c r="G42" s="239">
        <v>0</v>
      </c>
      <c r="H42" s="228">
        <v>0</v>
      </c>
      <c r="I42" s="229">
        <f t="shared" si="6"/>
        <v>132563157</v>
      </c>
    </row>
    <row r="43" spans="1:9">
      <c r="A43" s="566"/>
      <c r="B43" s="548"/>
      <c r="C43" s="548"/>
      <c r="D43" s="164" t="s">
        <v>43</v>
      </c>
      <c r="E43" s="239">
        <v>0</v>
      </c>
      <c r="F43" s="239">
        <v>132563157</v>
      </c>
      <c r="G43" s="239">
        <v>0</v>
      </c>
      <c r="H43" s="228">
        <v>0</v>
      </c>
      <c r="I43" s="229">
        <f t="shared" si="6"/>
        <v>132563157</v>
      </c>
    </row>
    <row r="44" spans="1:9">
      <c r="A44" s="566"/>
      <c r="B44" s="548"/>
      <c r="C44" s="548"/>
      <c r="D44" s="185" t="s">
        <v>47</v>
      </c>
      <c r="E44" s="240">
        <v>0</v>
      </c>
      <c r="F44" s="240">
        <f>F42-F43</f>
        <v>0</v>
      </c>
      <c r="G44" s="240">
        <v>0</v>
      </c>
      <c r="H44" s="241">
        <v>0</v>
      </c>
      <c r="I44" s="229">
        <f t="shared" si="6"/>
        <v>0</v>
      </c>
    </row>
    <row r="45" spans="1:9">
      <c r="A45" s="566"/>
      <c r="B45" s="548"/>
      <c r="C45" s="548" t="s">
        <v>245</v>
      </c>
      <c r="D45" s="285" t="s">
        <v>72</v>
      </c>
      <c r="E45" s="239">
        <v>10639317</v>
      </c>
      <c r="F45" s="239">
        <v>0</v>
      </c>
      <c r="G45" s="239">
        <v>0</v>
      </c>
      <c r="H45" s="228">
        <v>0</v>
      </c>
      <c r="I45" s="229">
        <f t="shared" si="6"/>
        <v>10639317</v>
      </c>
    </row>
    <row r="46" spans="1:9">
      <c r="A46" s="566"/>
      <c r="B46" s="548"/>
      <c r="C46" s="548"/>
      <c r="D46" s="285" t="s">
        <v>73</v>
      </c>
      <c r="E46" s="239">
        <v>10639317</v>
      </c>
      <c r="F46" s="239">
        <v>0</v>
      </c>
      <c r="G46" s="239">
        <v>0</v>
      </c>
      <c r="H46" s="228">
        <v>0</v>
      </c>
      <c r="I46" s="494">
        <f t="shared" si="6"/>
        <v>10639317</v>
      </c>
    </row>
    <row r="47" spans="1:9">
      <c r="A47" s="566"/>
      <c r="B47" s="548"/>
      <c r="C47" s="548"/>
      <c r="D47" s="285" t="s">
        <v>74</v>
      </c>
      <c r="E47" s="239">
        <v>0</v>
      </c>
      <c r="F47" s="239">
        <v>0</v>
      </c>
      <c r="G47" s="239">
        <v>0</v>
      </c>
      <c r="H47" s="228">
        <v>0</v>
      </c>
      <c r="I47" s="229">
        <f t="shared" si="6"/>
        <v>0</v>
      </c>
    </row>
    <row r="48" spans="1:9">
      <c r="A48" s="566"/>
      <c r="B48" s="548"/>
      <c r="C48" s="548" t="s">
        <v>246</v>
      </c>
      <c r="D48" s="286" t="s">
        <v>72</v>
      </c>
      <c r="E48" s="282">
        <v>0</v>
      </c>
      <c r="F48" s="282">
        <v>604854</v>
      </c>
      <c r="G48" s="282">
        <v>0</v>
      </c>
      <c r="H48" s="283">
        <v>0</v>
      </c>
      <c r="I48" s="284">
        <f t="shared" si="6"/>
        <v>604854</v>
      </c>
    </row>
    <row r="49" spans="1:11">
      <c r="A49" s="566"/>
      <c r="B49" s="548"/>
      <c r="C49" s="548"/>
      <c r="D49" s="285" t="s">
        <v>73</v>
      </c>
      <c r="E49" s="239">
        <v>0</v>
      </c>
      <c r="F49" s="239">
        <v>604854</v>
      </c>
      <c r="G49" s="239">
        <v>0</v>
      </c>
      <c r="H49" s="228">
        <v>0</v>
      </c>
      <c r="I49" s="229">
        <f t="shared" si="6"/>
        <v>604854</v>
      </c>
    </row>
    <row r="50" spans="1:11" ht="17.25" thickBot="1">
      <c r="A50" s="567"/>
      <c r="B50" s="549"/>
      <c r="C50" s="549"/>
      <c r="D50" s="287" t="s">
        <v>74</v>
      </c>
      <c r="E50" s="242">
        <v>0</v>
      </c>
      <c r="F50" s="242">
        <f>F48-F49</f>
        <v>0</v>
      </c>
      <c r="G50" s="242">
        <v>0</v>
      </c>
      <c r="H50" s="243">
        <v>0</v>
      </c>
      <c r="I50" s="244">
        <f t="shared" si="6"/>
        <v>0</v>
      </c>
    </row>
    <row r="51" spans="1:11">
      <c r="A51" s="550" t="s">
        <v>209</v>
      </c>
      <c r="B51" s="551"/>
      <c r="C51" s="552"/>
      <c r="D51" s="162" t="s">
        <v>45</v>
      </c>
      <c r="E51" s="230">
        <f>E39+E42+E45+E48</f>
        <v>60201707</v>
      </c>
      <c r="F51" s="230">
        <f>F39+F42+F45+F48</f>
        <v>133168011</v>
      </c>
      <c r="G51" s="230">
        <f t="shared" ref="G51:H53" si="7">G39+G42+G45</f>
        <v>0</v>
      </c>
      <c r="H51" s="230">
        <f t="shared" si="7"/>
        <v>0</v>
      </c>
      <c r="I51" s="230">
        <f t="shared" si="6"/>
        <v>193369718</v>
      </c>
    </row>
    <row r="52" spans="1:11">
      <c r="A52" s="550"/>
      <c r="B52" s="551"/>
      <c r="C52" s="552"/>
      <c r="D52" s="162" t="s">
        <v>43</v>
      </c>
      <c r="E52" s="230">
        <f>E40+E43+E46+E49</f>
        <v>60201707</v>
      </c>
      <c r="F52" s="230">
        <f>F40+F43+F46+F49</f>
        <v>133168011</v>
      </c>
      <c r="G52" s="230">
        <f t="shared" si="7"/>
        <v>0</v>
      </c>
      <c r="H52" s="230">
        <f t="shared" si="7"/>
        <v>0</v>
      </c>
      <c r="I52" s="230">
        <f>SUM(E52:H52)</f>
        <v>193369718</v>
      </c>
    </row>
    <row r="53" spans="1:11" ht="17.25" thickBot="1">
      <c r="A53" s="553"/>
      <c r="B53" s="554"/>
      <c r="C53" s="555"/>
      <c r="D53" s="163" t="s">
        <v>47</v>
      </c>
      <c r="E53" s="232">
        <f>E51-E52</f>
        <v>0</v>
      </c>
      <c r="F53" s="232">
        <f>F51-F52</f>
        <v>0</v>
      </c>
      <c r="G53" s="232">
        <f t="shared" si="7"/>
        <v>0</v>
      </c>
      <c r="H53" s="232">
        <f t="shared" si="7"/>
        <v>0</v>
      </c>
      <c r="I53" s="232">
        <f t="shared" si="6"/>
        <v>0</v>
      </c>
    </row>
    <row r="54" spans="1:11">
      <c r="A54" s="556" t="s">
        <v>64</v>
      </c>
      <c r="B54" s="557"/>
      <c r="C54" s="558"/>
      <c r="D54" s="194" t="s">
        <v>45</v>
      </c>
      <c r="E54" s="65">
        <f>E12+E24+E30+E51+E36</f>
        <v>2630010062</v>
      </c>
      <c r="F54" s="65">
        <f>F12+F24+F30+F51</f>
        <v>1658360101</v>
      </c>
      <c r="G54" s="65">
        <f t="shared" ref="G54:I56" si="8">G12+G51+G30+G24</f>
        <v>0</v>
      </c>
      <c r="H54" s="65">
        <f t="shared" si="8"/>
        <v>0</v>
      </c>
      <c r="I54" s="186">
        <f t="shared" si="8"/>
        <v>4288370163</v>
      </c>
    </row>
    <row r="55" spans="1:11">
      <c r="A55" s="559"/>
      <c r="B55" s="560"/>
      <c r="C55" s="561"/>
      <c r="D55" s="195" t="s">
        <v>43</v>
      </c>
      <c r="E55" s="151">
        <f>E13+E25+E31+E52+E37</f>
        <v>2517309648</v>
      </c>
      <c r="F55" s="151">
        <f>F13+F25+F31+F52</f>
        <v>741609298</v>
      </c>
      <c r="G55" s="151">
        <f t="shared" si="8"/>
        <v>0</v>
      </c>
      <c r="H55" s="151">
        <f t="shared" si="8"/>
        <v>0</v>
      </c>
      <c r="I55" s="495">
        <f>I13+I52+I31+I25+I37</f>
        <v>3258918946</v>
      </c>
      <c r="J55" s="493"/>
      <c r="K55" s="190"/>
    </row>
    <row r="56" spans="1:11" ht="17.25" thickBot="1">
      <c r="A56" s="562"/>
      <c r="B56" s="563"/>
      <c r="C56" s="564"/>
      <c r="D56" s="196" t="s">
        <v>47</v>
      </c>
      <c r="E56" s="152">
        <f>E14+E26+E32+E53+E38</f>
        <v>112700414</v>
      </c>
      <c r="F56" s="152">
        <f>F14+F26+F32+F53</f>
        <v>916750803</v>
      </c>
      <c r="G56" s="152">
        <f t="shared" si="8"/>
        <v>0</v>
      </c>
      <c r="H56" s="152">
        <f t="shared" si="8"/>
        <v>0</v>
      </c>
      <c r="I56" s="187">
        <f t="shared" si="8"/>
        <v>1029587978</v>
      </c>
    </row>
    <row r="58" spans="1:11">
      <c r="E58" s="190"/>
      <c r="I58" s="190"/>
    </row>
  </sheetData>
  <sheetProtection password="CE7B" sheet="1" objects="1" scenarios="1"/>
  <mergeCells count="35">
    <mergeCell ref="A1:I2"/>
    <mergeCell ref="A4:C4"/>
    <mergeCell ref="D4:D5"/>
    <mergeCell ref="E4:E5"/>
    <mergeCell ref="F4:F5"/>
    <mergeCell ref="G4:G5"/>
    <mergeCell ref="H4:H5"/>
    <mergeCell ref="I4:I5"/>
    <mergeCell ref="A15:A23"/>
    <mergeCell ref="B15:B23"/>
    <mergeCell ref="C15:C17"/>
    <mergeCell ref="C18:C20"/>
    <mergeCell ref="C21:C23"/>
    <mergeCell ref="A6:A11"/>
    <mergeCell ref="B6:B11"/>
    <mergeCell ref="C6:C8"/>
    <mergeCell ref="C9:C11"/>
    <mergeCell ref="A12:C14"/>
    <mergeCell ref="A24:C26"/>
    <mergeCell ref="A27:A29"/>
    <mergeCell ref="B27:B29"/>
    <mergeCell ref="C27:C29"/>
    <mergeCell ref="A30:C32"/>
    <mergeCell ref="B33:B35"/>
    <mergeCell ref="C33:C35"/>
    <mergeCell ref="C48:C50"/>
    <mergeCell ref="A51:C53"/>
    <mergeCell ref="A54:C56"/>
    <mergeCell ref="A39:A50"/>
    <mergeCell ref="B39:B50"/>
    <mergeCell ref="C39:C41"/>
    <mergeCell ref="C42:C44"/>
    <mergeCell ref="C45:C47"/>
    <mergeCell ref="A36:C38"/>
    <mergeCell ref="A33:A35"/>
  </mergeCells>
  <phoneticPr fontId="16" type="noConversion"/>
  <pageMargins left="0.7086111307144165" right="0.7086111307144165" top="0.74750000238418579" bottom="0.74750000238418579" header="0.31486111879348755" footer="0.31486111879348755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91"/>
  <sheetViews>
    <sheetView topLeftCell="B1" zoomScaleNormal="100" workbookViewId="0">
      <pane xSplit="2" ySplit="5" topLeftCell="D6" activePane="bottomRight" state="frozen"/>
      <selection activeCell="B1" sqref="B1"/>
      <selection pane="topRight" activeCell="D1" sqref="D1"/>
      <selection pane="bottomLeft" activeCell="B6" sqref="B6"/>
      <selection pane="bottomRight" activeCell="F8" sqref="F8"/>
    </sheetView>
  </sheetViews>
  <sheetFormatPr defaultRowHeight="16.5"/>
  <cols>
    <col min="1" max="1" width="9" style="67"/>
    <col min="2" max="2" width="12.25" style="67" customWidth="1"/>
    <col min="3" max="3" width="15.375" style="67" customWidth="1"/>
    <col min="4" max="4" width="16.5" style="67" customWidth="1"/>
    <col min="5" max="5" width="4.75" style="67" bestFit="1" customWidth="1"/>
    <col min="6" max="6" width="15.625" style="67" bestFit="1" customWidth="1"/>
    <col min="7" max="7" width="13" style="67" bestFit="1" customWidth="1"/>
    <col min="8" max="9" width="10.625" style="67" customWidth="1"/>
    <col min="10" max="10" width="13.625" style="67" bestFit="1" customWidth="1"/>
    <col min="11" max="16384" width="9" style="67"/>
  </cols>
  <sheetData>
    <row r="1" spans="1:10">
      <c r="A1" s="594" t="s">
        <v>260</v>
      </c>
      <c r="B1" s="594"/>
      <c r="C1" s="594"/>
      <c r="D1" s="594"/>
      <c r="E1" s="594"/>
      <c r="F1" s="594"/>
      <c r="G1" s="594"/>
      <c r="H1" s="594"/>
      <c r="I1" s="594"/>
      <c r="J1" s="594"/>
    </row>
    <row r="2" spans="1:10">
      <c r="A2" s="594"/>
      <c r="B2" s="594"/>
      <c r="C2" s="594"/>
      <c r="D2" s="594"/>
      <c r="E2" s="594"/>
      <c r="F2" s="594"/>
      <c r="G2" s="594"/>
      <c r="H2" s="594"/>
      <c r="I2" s="594"/>
      <c r="J2" s="594"/>
    </row>
    <row r="3" spans="1:10" ht="17.25" thickBot="1">
      <c r="A3" s="140" t="s">
        <v>82</v>
      </c>
      <c r="B3" s="188" t="s">
        <v>244</v>
      </c>
      <c r="C3" s="140"/>
      <c r="D3" s="140"/>
      <c r="E3" s="140"/>
      <c r="F3" s="140"/>
      <c r="G3" s="140"/>
      <c r="H3" s="140"/>
      <c r="I3" s="140"/>
      <c r="J3" s="141" t="s">
        <v>10</v>
      </c>
    </row>
    <row r="4" spans="1:10">
      <c r="A4" s="687" t="s">
        <v>46</v>
      </c>
      <c r="B4" s="688"/>
      <c r="C4" s="689"/>
      <c r="D4" s="388"/>
      <c r="E4" s="690" t="s">
        <v>53</v>
      </c>
      <c r="F4" s="692" t="s">
        <v>7</v>
      </c>
      <c r="G4" s="692" t="s">
        <v>17</v>
      </c>
      <c r="H4" s="692" t="s">
        <v>84</v>
      </c>
      <c r="I4" s="692" t="s">
        <v>40</v>
      </c>
      <c r="J4" s="694" t="s">
        <v>41</v>
      </c>
    </row>
    <row r="5" spans="1:10" ht="17.25" thickBot="1">
      <c r="A5" s="425" t="s">
        <v>38</v>
      </c>
      <c r="B5" s="414" t="s">
        <v>362</v>
      </c>
      <c r="C5" s="414" t="s">
        <v>361</v>
      </c>
      <c r="D5" s="414" t="s">
        <v>439</v>
      </c>
      <c r="E5" s="691"/>
      <c r="F5" s="693"/>
      <c r="G5" s="693"/>
      <c r="H5" s="693"/>
      <c r="I5" s="693"/>
      <c r="J5" s="695"/>
    </row>
    <row r="6" spans="1:10" ht="16.5" customHeight="1">
      <c r="A6" s="682" t="s">
        <v>199</v>
      </c>
      <c r="B6" s="622" t="s">
        <v>415</v>
      </c>
      <c r="C6" s="621" t="s">
        <v>20</v>
      </c>
      <c r="D6" s="621" t="s">
        <v>400</v>
      </c>
      <c r="E6" s="391" t="s">
        <v>45</v>
      </c>
      <c r="F6" s="392">
        <v>105478900</v>
      </c>
      <c r="G6" s="267">
        <v>0</v>
      </c>
      <c r="H6" s="267">
        <v>0</v>
      </c>
      <c r="I6" s="267">
        <v>0</v>
      </c>
      <c r="J6" s="380">
        <f>F6+G6+H6+I6</f>
        <v>105478900</v>
      </c>
    </row>
    <row r="7" spans="1:10">
      <c r="A7" s="683"/>
      <c r="B7" s="708"/>
      <c r="C7" s="621"/>
      <c r="D7" s="621"/>
      <c r="E7" s="391" t="s">
        <v>43</v>
      </c>
      <c r="F7" s="389">
        <v>105478900</v>
      </c>
      <c r="G7" s="245">
        <v>0</v>
      </c>
      <c r="H7" s="245">
        <v>0</v>
      </c>
      <c r="I7" s="245">
        <v>0</v>
      </c>
      <c r="J7" s="381">
        <f t="shared" ref="J7:J29" si="0">F7+G7+H7+I7</f>
        <v>105478900</v>
      </c>
    </row>
    <row r="8" spans="1:10">
      <c r="A8" s="683"/>
      <c r="B8" s="708"/>
      <c r="C8" s="621"/>
      <c r="D8" s="621"/>
      <c r="E8" s="391" t="s">
        <v>47</v>
      </c>
      <c r="F8" s="393">
        <f>F6-F7</f>
        <v>0</v>
      </c>
      <c r="G8" s="245">
        <v>0</v>
      </c>
      <c r="H8" s="245">
        <v>0</v>
      </c>
      <c r="I8" s="245">
        <v>0</v>
      </c>
      <c r="J8" s="381">
        <f t="shared" si="0"/>
        <v>0</v>
      </c>
    </row>
    <row r="9" spans="1:10">
      <c r="A9" s="683"/>
      <c r="B9" s="708"/>
      <c r="C9" s="621" t="s">
        <v>386</v>
      </c>
      <c r="D9" s="621" t="s">
        <v>387</v>
      </c>
      <c r="E9" s="391" t="s">
        <v>45</v>
      </c>
      <c r="F9" s="394">
        <v>12686690</v>
      </c>
      <c r="G9" s="245">
        <v>0</v>
      </c>
      <c r="H9" s="245">
        <v>0</v>
      </c>
      <c r="I9" s="245">
        <v>0</v>
      </c>
      <c r="J9" s="381">
        <f t="shared" si="0"/>
        <v>12686690</v>
      </c>
    </row>
    <row r="10" spans="1:10">
      <c r="A10" s="683"/>
      <c r="B10" s="708"/>
      <c r="C10" s="621"/>
      <c r="D10" s="621"/>
      <c r="E10" s="391" t="s">
        <v>43</v>
      </c>
      <c r="F10" s="389">
        <v>12665100</v>
      </c>
      <c r="G10" s="245">
        <v>0</v>
      </c>
      <c r="H10" s="245">
        <v>0</v>
      </c>
      <c r="I10" s="245">
        <v>0</v>
      </c>
      <c r="J10" s="381">
        <f t="shared" si="0"/>
        <v>12665100</v>
      </c>
    </row>
    <row r="11" spans="1:10">
      <c r="A11" s="683"/>
      <c r="B11" s="708"/>
      <c r="C11" s="621"/>
      <c r="D11" s="621"/>
      <c r="E11" s="391" t="s">
        <v>47</v>
      </c>
      <c r="F11" s="393">
        <f>F9-F10</f>
        <v>21590</v>
      </c>
      <c r="G11" s="245">
        <v>0</v>
      </c>
      <c r="H11" s="245">
        <v>0</v>
      </c>
      <c r="I11" s="245">
        <v>0</v>
      </c>
      <c r="J11" s="381">
        <f t="shared" si="0"/>
        <v>21590</v>
      </c>
    </row>
    <row r="12" spans="1:10">
      <c r="A12" s="683"/>
      <c r="B12" s="708"/>
      <c r="C12" s="621" t="s">
        <v>393</v>
      </c>
      <c r="D12" s="621" t="s">
        <v>388</v>
      </c>
      <c r="E12" s="391" t="s">
        <v>45</v>
      </c>
      <c r="F12" s="394">
        <v>11568890</v>
      </c>
      <c r="G12" s="245">
        <v>0</v>
      </c>
      <c r="H12" s="245">
        <v>0</v>
      </c>
      <c r="I12" s="245">
        <v>0</v>
      </c>
      <c r="J12" s="381">
        <f t="shared" si="0"/>
        <v>11568890</v>
      </c>
    </row>
    <row r="13" spans="1:10">
      <c r="A13" s="683"/>
      <c r="B13" s="708"/>
      <c r="C13" s="621"/>
      <c r="D13" s="621"/>
      <c r="E13" s="391" t="s">
        <v>43</v>
      </c>
      <c r="F13" s="393">
        <v>11537450</v>
      </c>
      <c r="G13" s="250">
        <v>0</v>
      </c>
      <c r="H13" s="250">
        <v>0</v>
      </c>
      <c r="I13" s="245">
        <v>0</v>
      </c>
      <c r="J13" s="381">
        <f>F13+G13+H13+I13</f>
        <v>11537450</v>
      </c>
    </row>
    <row r="14" spans="1:10">
      <c r="A14" s="683"/>
      <c r="B14" s="708"/>
      <c r="C14" s="621"/>
      <c r="D14" s="621"/>
      <c r="E14" s="391" t="s">
        <v>47</v>
      </c>
      <c r="F14" s="395">
        <f>F12-F13</f>
        <v>31440</v>
      </c>
      <c r="G14" s="396">
        <v>0</v>
      </c>
      <c r="H14" s="397">
        <v>0</v>
      </c>
      <c r="I14" s="398">
        <v>0</v>
      </c>
      <c r="J14" s="381">
        <f t="shared" si="0"/>
        <v>31440</v>
      </c>
    </row>
    <row r="15" spans="1:10" ht="18" customHeight="1">
      <c r="A15" s="683"/>
      <c r="B15" s="708"/>
      <c r="C15" s="621" t="s">
        <v>392</v>
      </c>
      <c r="D15" s="621" t="s">
        <v>389</v>
      </c>
      <c r="E15" s="391" t="s">
        <v>45</v>
      </c>
      <c r="F15" s="389">
        <v>1160000</v>
      </c>
      <c r="G15" s="245">
        <v>0</v>
      </c>
      <c r="H15" s="280">
        <v>0</v>
      </c>
      <c r="I15" s="245">
        <v>0</v>
      </c>
      <c r="J15" s="381">
        <f t="shared" si="0"/>
        <v>1160000</v>
      </c>
    </row>
    <row r="16" spans="1:10" ht="18" customHeight="1">
      <c r="A16" s="683"/>
      <c r="B16" s="708"/>
      <c r="C16" s="621"/>
      <c r="D16" s="621"/>
      <c r="E16" s="391" t="s">
        <v>43</v>
      </c>
      <c r="F16" s="389">
        <v>1120000</v>
      </c>
      <c r="G16" s="245">
        <v>0</v>
      </c>
      <c r="H16" s="245">
        <v>0</v>
      </c>
      <c r="I16" s="245">
        <v>0</v>
      </c>
      <c r="J16" s="381">
        <f t="shared" si="0"/>
        <v>1120000</v>
      </c>
    </row>
    <row r="17" spans="1:10" s="247" customFormat="1">
      <c r="A17" s="683"/>
      <c r="B17" s="708"/>
      <c r="C17" s="621"/>
      <c r="D17" s="621"/>
      <c r="E17" s="391" t="s">
        <v>47</v>
      </c>
      <c r="F17" s="395">
        <f>F15-F16</f>
        <v>40000</v>
      </c>
      <c r="G17" s="245">
        <v>0</v>
      </c>
      <c r="H17" s="245">
        <v>0</v>
      </c>
      <c r="I17" s="245">
        <v>0</v>
      </c>
      <c r="J17" s="381">
        <f t="shared" si="0"/>
        <v>40000</v>
      </c>
    </row>
    <row r="18" spans="1:10" s="247" customFormat="1" ht="20.25" customHeight="1">
      <c r="A18" s="683"/>
      <c r="B18" s="708"/>
      <c r="C18" s="621"/>
      <c r="D18" s="621" t="s">
        <v>205</v>
      </c>
      <c r="E18" s="391" t="s">
        <v>45</v>
      </c>
      <c r="F18" s="389">
        <v>4800000</v>
      </c>
      <c r="G18" s="245">
        <v>0</v>
      </c>
      <c r="H18" s="245">
        <v>0</v>
      </c>
      <c r="I18" s="245">
        <v>0</v>
      </c>
      <c r="J18" s="381">
        <f t="shared" si="0"/>
        <v>4800000</v>
      </c>
    </row>
    <row r="19" spans="1:10" s="247" customFormat="1" ht="20.25" customHeight="1">
      <c r="A19" s="683"/>
      <c r="B19" s="708"/>
      <c r="C19" s="621"/>
      <c r="D19" s="621"/>
      <c r="E19" s="391" t="s">
        <v>43</v>
      </c>
      <c r="F19" s="389">
        <v>4800000</v>
      </c>
      <c r="G19" s="245">
        <v>0</v>
      </c>
      <c r="H19" s="245">
        <v>0</v>
      </c>
      <c r="I19" s="245">
        <v>0</v>
      </c>
      <c r="J19" s="381">
        <f t="shared" si="0"/>
        <v>4800000</v>
      </c>
    </row>
    <row r="20" spans="1:10" s="247" customFormat="1">
      <c r="A20" s="683"/>
      <c r="B20" s="708"/>
      <c r="C20" s="621"/>
      <c r="D20" s="621"/>
      <c r="E20" s="391" t="s">
        <v>47</v>
      </c>
      <c r="F20" s="395">
        <f>F18-F19</f>
        <v>0</v>
      </c>
      <c r="G20" s="245">
        <v>0</v>
      </c>
      <c r="H20" s="245">
        <v>0</v>
      </c>
      <c r="I20" s="245">
        <v>0</v>
      </c>
      <c r="J20" s="381">
        <f t="shared" si="0"/>
        <v>0</v>
      </c>
    </row>
    <row r="21" spans="1:10" s="247" customFormat="1">
      <c r="A21" s="683"/>
      <c r="B21" s="708"/>
      <c r="C21" s="621"/>
      <c r="D21" s="621" t="s">
        <v>390</v>
      </c>
      <c r="E21" s="391" t="s">
        <v>45</v>
      </c>
      <c r="F21" s="389">
        <v>12286080</v>
      </c>
      <c r="G21" s="245">
        <v>0</v>
      </c>
      <c r="H21" s="245">
        <v>0</v>
      </c>
      <c r="I21" s="245">
        <v>0</v>
      </c>
      <c r="J21" s="381">
        <f t="shared" si="0"/>
        <v>12286080</v>
      </c>
    </row>
    <row r="22" spans="1:10" s="247" customFormat="1">
      <c r="A22" s="683"/>
      <c r="B22" s="708"/>
      <c r="C22" s="621"/>
      <c r="D22" s="621"/>
      <c r="E22" s="391" t="s">
        <v>43</v>
      </c>
      <c r="F22" s="389">
        <v>10918945</v>
      </c>
      <c r="G22" s="245">
        <v>0</v>
      </c>
      <c r="H22" s="245">
        <v>0</v>
      </c>
      <c r="I22" s="245">
        <v>0</v>
      </c>
      <c r="J22" s="381">
        <f t="shared" si="0"/>
        <v>10918945</v>
      </c>
    </row>
    <row r="23" spans="1:10" s="247" customFormat="1">
      <c r="A23" s="683"/>
      <c r="B23" s="708"/>
      <c r="C23" s="621"/>
      <c r="D23" s="621"/>
      <c r="E23" s="391" t="s">
        <v>47</v>
      </c>
      <c r="F23" s="395">
        <f>F21-F22</f>
        <v>1367135</v>
      </c>
      <c r="G23" s="389">
        <v>0</v>
      </c>
      <c r="H23" s="245">
        <v>0</v>
      </c>
      <c r="I23" s="245">
        <v>0</v>
      </c>
      <c r="J23" s="381">
        <f t="shared" si="0"/>
        <v>1367135</v>
      </c>
    </row>
    <row r="24" spans="1:10" s="247" customFormat="1" ht="20.25" customHeight="1">
      <c r="A24" s="683"/>
      <c r="B24" s="708"/>
      <c r="C24" s="621"/>
      <c r="D24" s="621" t="s">
        <v>391</v>
      </c>
      <c r="E24" s="391" t="s">
        <v>45</v>
      </c>
      <c r="F24" s="389">
        <v>10538160</v>
      </c>
      <c r="G24" s="245">
        <v>0</v>
      </c>
      <c r="H24" s="245">
        <v>0</v>
      </c>
      <c r="I24" s="245">
        <v>0</v>
      </c>
      <c r="J24" s="381">
        <f t="shared" si="0"/>
        <v>10538160</v>
      </c>
    </row>
    <row r="25" spans="1:10" s="247" customFormat="1" ht="20.25" customHeight="1">
      <c r="A25" s="683"/>
      <c r="B25" s="708"/>
      <c r="C25" s="621"/>
      <c r="D25" s="621"/>
      <c r="E25" s="391" t="s">
        <v>43</v>
      </c>
      <c r="F25" s="389">
        <v>10538160</v>
      </c>
      <c r="G25" s="245">
        <v>0</v>
      </c>
      <c r="H25" s="245">
        <v>0</v>
      </c>
      <c r="I25" s="245">
        <v>0</v>
      </c>
      <c r="J25" s="381">
        <f t="shared" si="0"/>
        <v>10538160</v>
      </c>
    </row>
    <row r="26" spans="1:10" s="247" customFormat="1">
      <c r="A26" s="683"/>
      <c r="B26" s="620"/>
      <c r="C26" s="621"/>
      <c r="D26" s="621"/>
      <c r="E26" s="391" t="s">
        <v>47</v>
      </c>
      <c r="F26" s="395">
        <f>F24-F25</f>
        <v>0</v>
      </c>
      <c r="G26" s="389">
        <v>0</v>
      </c>
      <c r="H26" s="245">
        <v>0</v>
      </c>
      <c r="I26" s="245">
        <v>0</v>
      </c>
      <c r="J26" s="381">
        <f t="shared" si="0"/>
        <v>0</v>
      </c>
    </row>
    <row r="27" spans="1:10" s="247" customFormat="1">
      <c r="A27" s="683"/>
      <c r="B27" s="663" t="s">
        <v>414</v>
      </c>
      <c r="C27" s="625"/>
      <c r="D27" s="625"/>
      <c r="E27" s="400" t="s">
        <v>45</v>
      </c>
      <c r="F27" s="399">
        <f>F6+F9+F12+F15+F18+F21+F24</f>
        <v>158518720</v>
      </c>
      <c r="G27" s="253">
        <v>0</v>
      </c>
      <c r="H27" s="253">
        <v>0</v>
      </c>
      <c r="I27" s="253">
        <v>0</v>
      </c>
      <c r="J27" s="268">
        <f>F27+G27+H27+I27</f>
        <v>158518720</v>
      </c>
    </row>
    <row r="28" spans="1:10" s="247" customFormat="1">
      <c r="A28" s="683"/>
      <c r="B28" s="664"/>
      <c r="C28" s="628"/>
      <c r="D28" s="628"/>
      <c r="E28" s="401" t="s">
        <v>43</v>
      </c>
      <c r="F28" s="399">
        <f>F7+F10+F13+F16+F19+F22+F25</f>
        <v>157058555</v>
      </c>
      <c r="G28" s="253">
        <v>0</v>
      </c>
      <c r="H28" s="253">
        <v>0</v>
      </c>
      <c r="I28" s="253">
        <v>0</v>
      </c>
      <c r="J28" s="268">
        <f t="shared" si="0"/>
        <v>157058555</v>
      </c>
    </row>
    <row r="29" spans="1:10" s="247" customFormat="1">
      <c r="A29" s="683"/>
      <c r="B29" s="706"/>
      <c r="C29" s="707"/>
      <c r="D29" s="628"/>
      <c r="E29" s="402" t="s">
        <v>47</v>
      </c>
      <c r="F29" s="399">
        <f>F8+F11+F14+F17+F20+F23+F26</f>
        <v>1460165</v>
      </c>
      <c r="G29" s="269">
        <v>0</v>
      </c>
      <c r="H29" s="253">
        <v>0</v>
      </c>
      <c r="I29" s="253">
        <v>0</v>
      </c>
      <c r="J29" s="268">
        <f t="shared" si="0"/>
        <v>1460165</v>
      </c>
    </row>
    <row r="30" spans="1:10" s="247" customFormat="1">
      <c r="A30" s="683"/>
      <c r="B30" s="677" t="s">
        <v>394</v>
      </c>
      <c r="C30" s="709" t="s">
        <v>399</v>
      </c>
      <c r="D30" s="621" t="s">
        <v>395</v>
      </c>
      <c r="E30" s="251" t="s">
        <v>45</v>
      </c>
      <c r="F30" s="382">
        <v>2400000</v>
      </c>
      <c r="G30" s="245">
        <v>0</v>
      </c>
      <c r="H30" s="245">
        <v>0</v>
      </c>
      <c r="I30" s="245">
        <v>0</v>
      </c>
      <c r="J30" s="381">
        <f>F30+G30+H30+I30</f>
        <v>2400000</v>
      </c>
    </row>
    <row r="31" spans="1:10" s="247" customFormat="1">
      <c r="A31" s="683"/>
      <c r="B31" s="653"/>
      <c r="C31" s="656"/>
      <c r="D31" s="621"/>
      <c r="E31" s="251" t="s">
        <v>43</v>
      </c>
      <c r="F31" s="245">
        <v>2391950</v>
      </c>
      <c r="G31" s="245">
        <v>0</v>
      </c>
      <c r="H31" s="245">
        <v>0</v>
      </c>
      <c r="I31" s="245">
        <v>0</v>
      </c>
      <c r="J31" s="381">
        <f>F31+G31+H31+I31</f>
        <v>2391950</v>
      </c>
    </row>
    <row r="32" spans="1:10" s="247" customFormat="1">
      <c r="A32" s="683"/>
      <c r="B32" s="653"/>
      <c r="C32" s="656"/>
      <c r="D32" s="621"/>
      <c r="E32" s="251" t="s">
        <v>47</v>
      </c>
      <c r="F32" s="245">
        <f>F30-F31</f>
        <v>8050</v>
      </c>
      <c r="G32" s="245">
        <v>0</v>
      </c>
      <c r="H32" s="245">
        <v>0</v>
      </c>
      <c r="I32" s="245">
        <v>0</v>
      </c>
      <c r="J32" s="381">
        <f>F32+G32+H32+I32</f>
        <v>8050</v>
      </c>
    </row>
    <row r="33" spans="1:10" s="247" customFormat="1">
      <c r="A33" s="683"/>
      <c r="B33" s="653"/>
      <c r="C33" s="656"/>
      <c r="D33" s="621" t="s">
        <v>396</v>
      </c>
      <c r="E33" s="251" t="s">
        <v>45</v>
      </c>
      <c r="F33" s="245">
        <v>280000</v>
      </c>
      <c r="G33" s="245">
        <v>0</v>
      </c>
      <c r="H33" s="245">
        <v>0</v>
      </c>
      <c r="I33" s="245">
        <v>0</v>
      </c>
      <c r="J33" s="249">
        <f t="shared" ref="J33:J38" si="1">F33+G33+H33+I33</f>
        <v>280000</v>
      </c>
    </row>
    <row r="34" spans="1:10" s="247" customFormat="1">
      <c r="A34" s="683"/>
      <c r="B34" s="653"/>
      <c r="C34" s="656"/>
      <c r="D34" s="621"/>
      <c r="E34" s="251" t="s">
        <v>43</v>
      </c>
      <c r="F34" s="245">
        <v>280000</v>
      </c>
      <c r="G34" s="245">
        <v>0</v>
      </c>
      <c r="H34" s="245">
        <v>0</v>
      </c>
      <c r="I34" s="245">
        <v>0</v>
      </c>
      <c r="J34" s="249">
        <f t="shared" si="1"/>
        <v>280000</v>
      </c>
    </row>
    <row r="35" spans="1:10" s="247" customFormat="1">
      <c r="A35" s="683"/>
      <c r="B35" s="653"/>
      <c r="C35" s="656"/>
      <c r="D35" s="621"/>
      <c r="E35" s="251" t="s">
        <v>47</v>
      </c>
      <c r="F35" s="245">
        <f>F33-F34</f>
        <v>0</v>
      </c>
      <c r="G35" s="245">
        <v>0</v>
      </c>
      <c r="H35" s="245">
        <v>0</v>
      </c>
      <c r="I35" s="245">
        <v>0</v>
      </c>
      <c r="J35" s="249">
        <f t="shared" si="1"/>
        <v>0</v>
      </c>
    </row>
    <row r="36" spans="1:10" s="247" customFormat="1" ht="16.5" customHeight="1">
      <c r="A36" s="683"/>
      <c r="B36" s="653"/>
      <c r="C36" s="656"/>
      <c r="D36" s="621" t="s">
        <v>397</v>
      </c>
      <c r="E36" s="251" t="s">
        <v>45</v>
      </c>
      <c r="F36" s="245">
        <v>17564300</v>
      </c>
      <c r="G36" s="245">
        <v>0</v>
      </c>
      <c r="H36" s="245">
        <v>0</v>
      </c>
      <c r="I36" s="245">
        <v>0</v>
      </c>
      <c r="J36" s="249">
        <f t="shared" si="1"/>
        <v>17564300</v>
      </c>
    </row>
    <row r="37" spans="1:10" s="247" customFormat="1">
      <c r="A37" s="683"/>
      <c r="B37" s="653"/>
      <c r="C37" s="656"/>
      <c r="D37" s="621"/>
      <c r="E37" s="251" t="s">
        <v>43</v>
      </c>
      <c r="F37" s="245">
        <v>16947600</v>
      </c>
      <c r="G37" s="245">
        <v>0</v>
      </c>
      <c r="H37" s="245">
        <v>0</v>
      </c>
      <c r="I37" s="245">
        <v>0</v>
      </c>
      <c r="J37" s="249">
        <f t="shared" si="1"/>
        <v>16947600</v>
      </c>
    </row>
    <row r="38" spans="1:10" s="247" customFormat="1">
      <c r="A38" s="683"/>
      <c r="B38" s="653"/>
      <c r="C38" s="656"/>
      <c r="D38" s="621"/>
      <c r="E38" s="251" t="s">
        <v>47</v>
      </c>
      <c r="F38" s="245">
        <f>F36-F37</f>
        <v>616700</v>
      </c>
      <c r="G38" s="245">
        <v>0</v>
      </c>
      <c r="H38" s="245">
        <v>0</v>
      </c>
      <c r="I38" s="245">
        <v>0</v>
      </c>
      <c r="J38" s="249">
        <f t="shared" si="1"/>
        <v>616700</v>
      </c>
    </row>
    <row r="39" spans="1:10" s="247" customFormat="1">
      <c r="A39" s="683"/>
      <c r="B39" s="653"/>
      <c r="C39" s="656"/>
      <c r="D39" s="621" t="s">
        <v>21</v>
      </c>
      <c r="E39" s="251" t="s">
        <v>45</v>
      </c>
      <c r="F39" s="245">
        <v>620000</v>
      </c>
      <c r="G39" s="245">
        <v>0</v>
      </c>
      <c r="H39" s="245">
        <v>0</v>
      </c>
      <c r="I39" s="245">
        <v>0</v>
      </c>
      <c r="J39" s="249">
        <f>F39</f>
        <v>620000</v>
      </c>
    </row>
    <row r="40" spans="1:10" s="247" customFormat="1">
      <c r="A40" s="683"/>
      <c r="B40" s="653"/>
      <c r="C40" s="656"/>
      <c r="D40" s="621"/>
      <c r="E40" s="251" t="s">
        <v>43</v>
      </c>
      <c r="F40" s="245">
        <v>200000</v>
      </c>
      <c r="G40" s="245">
        <v>0</v>
      </c>
      <c r="H40" s="245">
        <v>0</v>
      </c>
      <c r="I40" s="245">
        <v>0</v>
      </c>
      <c r="J40" s="249">
        <f>F40</f>
        <v>200000</v>
      </c>
    </row>
    <row r="41" spans="1:10" s="247" customFormat="1">
      <c r="A41" s="683"/>
      <c r="B41" s="653"/>
      <c r="C41" s="656"/>
      <c r="D41" s="621"/>
      <c r="E41" s="251" t="s">
        <v>47</v>
      </c>
      <c r="F41" s="245">
        <f>F39-F40</f>
        <v>420000</v>
      </c>
      <c r="G41" s="245">
        <v>0</v>
      </c>
      <c r="H41" s="245">
        <v>0</v>
      </c>
      <c r="I41" s="245">
        <v>0</v>
      </c>
      <c r="J41" s="249">
        <f>F41</f>
        <v>420000</v>
      </c>
    </row>
    <row r="42" spans="1:10" s="247" customFormat="1">
      <c r="A42" s="683"/>
      <c r="B42" s="653"/>
      <c r="C42" s="656"/>
      <c r="D42" s="621" t="s">
        <v>403</v>
      </c>
      <c r="E42" s="251" t="s">
        <v>45</v>
      </c>
      <c r="F42" s="245">
        <v>1790000</v>
      </c>
      <c r="G42" s="245">
        <v>0</v>
      </c>
      <c r="H42" s="245">
        <v>0</v>
      </c>
      <c r="I42" s="245">
        <v>0</v>
      </c>
      <c r="J42" s="249">
        <f t="shared" ref="J42:J50" si="2">F42+G42+H42+I42</f>
        <v>1790000</v>
      </c>
    </row>
    <row r="43" spans="1:10" s="247" customFormat="1">
      <c r="A43" s="683"/>
      <c r="B43" s="653"/>
      <c r="C43" s="656"/>
      <c r="D43" s="621"/>
      <c r="E43" s="251" t="s">
        <v>43</v>
      </c>
      <c r="F43" s="245">
        <v>1314380</v>
      </c>
      <c r="G43" s="245">
        <v>0</v>
      </c>
      <c r="H43" s="245">
        <v>0</v>
      </c>
      <c r="I43" s="245">
        <v>0</v>
      </c>
      <c r="J43" s="249">
        <f t="shared" si="2"/>
        <v>1314380</v>
      </c>
    </row>
    <row r="44" spans="1:10" s="247" customFormat="1">
      <c r="A44" s="683"/>
      <c r="B44" s="653"/>
      <c r="C44" s="656"/>
      <c r="D44" s="621"/>
      <c r="E44" s="251" t="s">
        <v>47</v>
      </c>
      <c r="F44" s="245">
        <f>F42-F43</f>
        <v>475620</v>
      </c>
      <c r="G44" s="245">
        <v>0</v>
      </c>
      <c r="H44" s="245">
        <v>0</v>
      </c>
      <c r="I44" s="245">
        <v>0</v>
      </c>
      <c r="J44" s="249">
        <f t="shared" si="2"/>
        <v>475620</v>
      </c>
    </row>
    <row r="45" spans="1:10" s="247" customFormat="1">
      <c r="A45" s="683"/>
      <c r="B45" s="653"/>
      <c r="C45" s="656"/>
      <c r="D45" s="621" t="s">
        <v>398</v>
      </c>
      <c r="E45" s="251" t="s">
        <v>45</v>
      </c>
      <c r="F45" s="245">
        <v>12036000</v>
      </c>
      <c r="G45" s="245">
        <v>0</v>
      </c>
      <c r="H45" s="245">
        <v>0</v>
      </c>
      <c r="I45" s="245">
        <v>0</v>
      </c>
      <c r="J45" s="249">
        <f t="shared" si="2"/>
        <v>12036000</v>
      </c>
    </row>
    <row r="46" spans="1:10" s="247" customFormat="1">
      <c r="A46" s="683"/>
      <c r="B46" s="653"/>
      <c r="C46" s="656"/>
      <c r="D46" s="621"/>
      <c r="E46" s="251" t="s">
        <v>43</v>
      </c>
      <c r="F46" s="245">
        <v>10637578</v>
      </c>
      <c r="G46" s="245">
        <v>0</v>
      </c>
      <c r="H46" s="245">
        <v>0</v>
      </c>
      <c r="I46" s="245">
        <v>0</v>
      </c>
      <c r="J46" s="249">
        <f t="shared" si="2"/>
        <v>10637578</v>
      </c>
    </row>
    <row r="47" spans="1:10" s="247" customFormat="1">
      <c r="A47" s="683"/>
      <c r="B47" s="678"/>
      <c r="C47" s="657"/>
      <c r="D47" s="621"/>
      <c r="E47" s="390" t="s">
        <v>47</v>
      </c>
      <c r="F47" s="245">
        <f>F45-F46</f>
        <v>1398422</v>
      </c>
      <c r="G47" s="245">
        <v>0</v>
      </c>
      <c r="H47" s="245">
        <v>0</v>
      </c>
      <c r="I47" s="245">
        <v>0</v>
      </c>
      <c r="J47" s="249">
        <f t="shared" si="2"/>
        <v>1398422</v>
      </c>
    </row>
    <row r="48" spans="1:10" s="247" customFormat="1">
      <c r="A48" s="683"/>
      <c r="B48" s="663" t="s">
        <v>416</v>
      </c>
      <c r="C48" s="625"/>
      <c r="D48" s="625"/>
      <c r="E48" s="400" t="s">
        <v>45</v>
      </c>
      <c r="F48" s="399">
        <f>F30+F36+F33+F39+F42+F45</f>
        <v>34690300</v>
      </c>
      <c r="G48" s="253">
        <v>0</v>
      </c>
      <c r="H48" s="253">
        <v>0</v>
      </c>
      <c r="I48" s="253">
        <v>0</v>
      </c>
      <c r="J48" s="254">
        <f t="shared" si="2"/>
        <v>34690300</v>
      </c>
    </row>
    <row r="49" spans="1:10" s="247" customFormat="1">
      <c r="A49" s="683"/>
      <c r="B49" s="664"/>
      <c r="C49" s="628"/>
      <c r="D49" s="628"/>
      <c r="E49" s="401" t="s">
        <v>43</v>
      </c>
      <c r="F49" s="399">
        <f>F31+F37+F34+F40+F43+F46</f>
        <v>31771508</v>
      </c>
      <c r="G49" s="253">
        <v>0</v>
      </c>
      <c r="H49" s="253">
        <v>0</v>
      </c>
      <c r="I49" s="253">
        <v>0</v>
      </c>
      <c r="J49" s="254">
        <f t="shared" si="2"/>
        <v>31771508</v>
      </c>
    </row>
    <row r="50" spans="1:10" s="247" customFormat="1" ht="17.25" thickBot="1">
      <c r="A50" s="697"/>
      <c r="B50" s="665"/>
      <c r="C50" s="631"/>
      <c r="D50" s="631"/>
      <c r="E50" s="403" t="s">
        <v>47</v>
      </c>
      <c r="F50" s="399">
        <f>F32+F38+F41+F35+F44+F47</f>
        <v>2918792</v>
      </c>
      <c r="G50" s="271">
        <v>0</v>
      </c>
      <c r="H50" s="271">
        <v>0</v>
      </c>
      <c r="I50" s="271">
        <v>0</v>
      </c>
      <c r="J50" s="254">
        <f t="shared" si="2"/>
        <v>2918792</v>
      </c>
    </row>
    <row r="51" spans="1:10" s="247" customFormat="1" ht="16.5" customHeight="1">
      <c r="A51" s="679" t="s">
        <v>39</v>
      </c>
      <c r="B51" s="611" t="s">
        <v>177</v>
      </c>
      <c r="C51" s="612"/>
      <c r="D51" s="613"/>
      <c r="E51" s="274" t="s">
        <v>45</v>
      </c>
      <c r="F51" s="272">
        <f>F48+F27</f>
        <v>193209020</v>
      </c>
      <c r="G51" s="272">
        <v>0</v>
      </c>
      <c r="H51" s="272">
        <f t="shared" ref="H51:J53" si="3">H48+H27</f>
        <v>0</v>
      </c>
      <c r="I51" s="272">
        <f t="shared" si="3"/>
        <v>0</v>
      </c>
      <c r="J51" s="273">
        <f>J48+J27</f>
        <v>193209020</v>
      </c>
    </row>
    <row r="52" spans="1:10" s="247" customFormat="1">
      <c r="A52" s="680"/>
      <c r="B52" s="614"/>
      <c r="C52" s="615"/>
      <c r="D52" s="616"/>
      <c r="E52" s="274" t="s">
        <v>43</v>
      </c>
      <c r="F52" s="275">
        <f>F49+F28</f>
        <v>188830063</v>
      </c>
      <c r="G52" s="275">
        <v>0</v>
      </c>
      <c r="H52" s="275">
        <f t="shared" si="3"/>
        <v>0</v>
      </c>
      <c r="I52" s="275">
        <f t="shared" si="3"/>
        <v>0</v>
      </c>
      <c r="J52" s="276">
        <f t="shared" si="3"/>
        <v>188830063</v>
      </c>
    </row>
    <row r="53" spans="1:10" s="247" customFormat="1" ht="17.25" thickBot="1">
      <c r="A53" s="681"/>
      <c r="B53" s="617"/>
      <c r="C53" s="618"/>
      <c r="D53" s="619"/>
      <c r="E53" s="277" t="s">
        <v>47</v>
      </c>
      <c r="F53" s="278">
        <f>F50+F29</f>
        <v>4378957</v>
      </c>
      <c r="G53" s="278">
        <v>0</v>
      </c>
      <c r="H53" s="278">
        <f t="shared" si="3"/>
        <v>0</v>
      </c>
      <c r="I53" s="278">
        <f t="shared" si="3"/>
        <v>0</v>
      </c>
      <c r="J53" s="279">
        <f t="shared" si="3"/>
        <v>4378957</v>
      </c>
    </row>
    <row r="54" spans="1:10" s="247" customFormat="1" ht="16.5" customHeight="1">
      <c r="A54" s="682" t="s">
        <v>131</v>
      </c>
      <c r="B54" s="699" t="s">
        <v>183</v>
      </c>
      <c r="C54" s="635" t="s">
        <v>404</v>
      </c>
      <c r="D54" s="666" t="s">
        <v>402</v>
      </c>
      <c r="E54" s="410" t="s">
        <v>45</v>
      </c>
      <c r="F54" s="411">
        <v>321160980</v>
      </c>
      <c r="G54" s="245">
        <v>0</v>
      </c>
      <c r="H54" s="245">
        <v>0</v>
      </c>
      <c r="I54" s="245">
        <v>0</v>
      </c>
      <c r="J54" s="381">
        <f>F54+G54+H54+I54</f>
        <v>321160980</v>
      </c>
    </row>
    <row r="55" spans="1:10">
      <c r="A55" s="683"/>
      <c r="B55" s="700"/>
      <c r="C55" s="636"/>
      <c r="D55" s="605"/>
      <c r="E55" s="404" t="s">
        <v>43</v>
      </c>
      <c r="F55" s="408">
        <v>285926886</v>
      </c>
      <c r="G55" s="245">
        <v>0</v>
      </c>
      <c r="H55" s="245">
        <v>0</v>
      </c>
      <c r="I55" s="245">
        <v>0</v>
      </c>
      <c r="J55" s="249">
        <f t="shared" ref="J55:J92" si="4">F55+G55+H55+I55</f>
        <v>285926886</v>
      </c>
    </row>
    <row r="56" spans="1:10">
      <c r="A56" s="683"/>
      <c r="B56" s="700"/>
      <c r="C56" s="637"/>
      <c r="D56" s="698"/>
      <c r="E56" s="404" t="s">
        <v>47</v>
      </c>
      <c r="F56" s="405">
        <f>F54-F55</f>
        <v>35234094</v>
      </c>
      <c r="G56" s="245">
        <v>0</v>
      </c>
      <c r="H56" s="245">
        <v>0</v>
      </c>
      <c r="I56" s="245">
        <v>0</v>
      </c>
      <c r="J56" s="249">
        <f t="shared" si="4"/>
        <v>35234094</v>
      </c>
    </row>
    <row r="57" spans="1:10">
      <c r="A57" s="683"/>
      <c r="B57" s="700"/>
      <c r="C57" s="638" t="s">
        <v>184</v>
      </c>
      <c r="D57" s="702" t="s">
        <v>401</v>
      </c>
      <c r="E57" s="404" t="s">
        <v>45</v>
      </c>
      <c r="F57" s="408">
        <v>85200000</v>
      </c>
      <c r="G57" s="245">
        <v>0</v>
      </c>
      <c r="H57" s="245">
        <v>0</v>
      </c>
      <c r="I57" s="245">
        <v>0</v>
      </c>
      <c r="J57" s="249">
        <f t="shared" si="4"/>
        <v>85200000</v>
      </c>
    </row>
    <row r="58" spans="1:10">
      <c r="A58" s="683"/>
      <c r="B58" s="700"/>
      <c r="C58" s="636"/>
      <c r="D58" s="602"/>
      <c r="E58" s="404" t="s">
        <v>43</v>
      </c>
      <c r="F58" s="408">
        <v>76900000</v>
      </c>
      <c r="G58" s="245">
        <v>0</v>
      </c>
      <c r="H58" s="245">
        <v>0</v>
      </c>
      <c r="I58" s="245">
        <v>0</v>
      </c>
      <c r="J58" s="249">
        <f t="shared" si="4"/>
        <v>76900000</v>
      </c>
    </row>
    <row r="59" spans="1:10">
      <c r="A59" s="683"/>
      <c r="B59" s="701"/>
      <c r="C59" s="637"/>
      <c r="D59" s="602"/>
      <c r="E59" s="404" t="s">
        <v>47</v>
      </c>
      <c r="F59" s="405">
        <f>F57-F58</f>
        <v>8300000</v>
      </c>
      <c r="G59" s="245">
        <v>0</v>
      </c>
      <c r="H59" s="245">
        <v>0</v>
      </c>
      <c r="I59" s="245">
        <v>0</v>
      </c>
      <c r="J59" s="249">
        <f t="shared" si="4"/>
        <v>8300000</v>
      </c>
    </row>
    <row r="60" spans="1:10" ht="16.5" customHeight="1">
      <c r="A60" s="683"/>
      <c r="B60" s="674" t="s">
        <v>408</v>
      </c>
      <c r="C60" s="709" t="s">
        <v>363</v>
      </c>
      <c r="D60" s="604" t="s">
        <v>436</v>
      </c>
      <c r="E60" s="404" t="s">
        <v>45</v>
      </c>
      <c r="F60" s="409">
        <v>1560000</v>
      </c>
      <c r="G60" s="245">
        <v>0</v>
      </c>
      <c r="H60" s="245">
        <v>0</v>
      </c>
      <c r="I60" s="245">
        <v>0</v>
      </c>
      <c r="J60" s="249">
        <f t="shared" si="4"/>
        <v>1560000</v>
      </c>
    </row>
    <row r="61" spans="1:10">
      <c r="A61" s="683"/>
      <c r="B61" s="675"/>
      <c r="C61" s="656"/>
      <c r="D61" s="605"/>
      <c r="E61" s="404" t="s">
        <v>43</v>
      </c>
      <c r="F61" s="409">
        <v>1560000</v>
      </c>
      <c r="G61" s="245">
        <v>0</v>
      </c>
      <c r="H61" s="245">
        <v>0</v>
      </c>
      <c r="I61" s="245">
        <v>0</v>
      </c>
      <c r="J61" s="249">
        <f t="shared" si="4"/>
        <v>1560000</v>
      </c>
    </row>
    <row r="62" spans="1:10">
      <c r="A62" s="683"/>
      <c r="B62" s="675"/>
      <c r="C62" s="656"/>
      <c r="D62" s="606"/>
      <c r="E62" s="404" t="s">
        <v>47</v>
      </c>
      <c r="F62" s="405">
        <f>F60-F61</f>
        <v>0</v>
      </c>
      <c r="G62" s="245">
        <v>0</v>
      </c>
      <c r="H62" s="245">
        <v>0</v>
      </c>
      <c r="I62" s="245">
        <v>0</v>
      </c>
      <c r="J62" s="249">
        <f t="shared" si="4"/>
        <v>0</v>
      </c>
    </row>
    <row r="63" spans="1:10">
      <c r="A63" s="683"/>
      <c r="B63" s="675"/>
      <c r="C63" s="656"/>
      <c r="D63" s="623" t="s">
        <v>376</v>
      </c>
      <c r="E63" s="248" t="s">
        <v>45</v>
      </c>
      <c r="F63" s="405">
        <v>163200000</v>
      </c>
      <c r="G63" s="245">
        <v>0</v>
      </c>
      <c r="H63" s="245">
        <v>0</v>
      </c>
      <c r="I63" s="245">
        <v>0</v>
      </c>
      <c r="J63" s="249">
        <f t="shared" si="4"/>
        <v>163200000</v>
      </c>
    </row>
    <row r="64" spans="1:10">
      <c r="A64" s="683"/>
      <c r="B64" s="675"/>
      <c r="C64" s="656"/>
      <c r="D64" s="623"/>
      <c r="E64" s="248" t="s">
        <v>43</v>
      </c>
      <c r="F64" s="405">
        <v>162356770</v>
      </c>
      <c r="G64" s="245">
        <v>0</v>
      </c>
      <c r="H64" s="245">
        <v>0</v>
      </c>
      <c r="I64" s="245">
        <v>0</v>
      </c>
      <c r="J64" s="249">
        <f t="shared" si="4"/>
        <v>162356770</v>
      </c>
    </row>
    <row r="65" spans="1:10">
      <c r="A65" s="683"/>
      <c r="B65" s="675"/>
      <c r="C65" s="656"/>
      <c r="D65" s="623"/>
      <c r="E65" s="248" t="s">
        <v>47</v>
      </c>
      <c r="F65" s="405">
        <f>F63-F64</f>
        <v>843230</v>
      </c>
      <c r="G65" s="245">
        <v>0</v>
      </c>
      <c r="H65" s="245">
        <v>0</v>
      </c>
      <c r="I65" s="245">
        <v>0</v>
      </c>
      <c r="J65" s="249">
        <f t="shared" si="4"/>
        <v>843230</v>
      </c>
    </row>
    <row r="66" spans="1:10">
      <c r="A66" s="683"/>
      <c r="B66" s="675"/>
      <c r="C66" s="656"/>
      <c r="D66" s="623" t="s">
        <v>377</v>
      </c>
      <c r="E66" s="248" t="s">
        <v>45</v>
      </c>
      <c r="F66" s="405">
        <v>179820000</v>
      </c>
      <c r="G66" s="245">
        <v>0</v>
      </c>
      <c r="H66" s="245">
        <v>0</v>
      </c>
      <c r="I66" s="245">
        <v>0</v>
      </c>
      <c r="J66" s="249">
        <f t="shared" si="4"/>
        <v>179820000</v>
      </c>
    </row>
    <row r="67" spans="1:10">
      <c r="A67" s="683"/>
      <c r="B67" s="675"/>
      <c r="C67" s="656"/>
      <c r="D67" s="623"/>
      <c r="E67" s="248" t="s">
        <v>43</v>
      </c>
      <c r="F67" s="405">
        <v>182403480</v>
      </c>
      <c r="G67" s="245">
        <v>0</v>
      </c>
      <c r="H67" s="245">
        <v>0</v>
      </c>
      <c r="I67" s="245">
        <v>0</v>
      </c>
      <c r="J67" s="249">
        <f t="shared" si="4"/>
        <v>182403480</v>
      </c>
    </row>
    <row r="68" spans="1:10">
      <c r="A68" s="683"/>
      <c r="B68" s="675"/>
      <c r="C68" s="656"/>
      <c r="D68" s="623"/>
      <c r="E68" s="248" t="s">
        <v>47</v>
      </c>
      <c r="F68" s="405">
        <f>F66-F67</f>
        <v>-2583480</v>
      </c>
      <c r="G68" s="245">
        <v>0</v>
      </c>
      <c r="H68" s="245">
        <v>0</v>
      </c>
      <c r="I68" s="245">
        <v>0</v>
      </c>
      <c r="J68" s="249">
        <f t="shared" si="4"/>
        <v>-2583480</v>
      </c>
    </row>
    <row r="69" spans="1:10">
      <c r="A69" s="683"/>
      <c r="B69" s="675"/>
      <c r="C69" s="710" t="s">
        <v>406</v>
      </c>
      <c r="D69" s="604" t="s">
        <v>405</v>
      </c>
      <c r="E69" s="248" t="s">
        <v>45</v>
      </c>
      <c r="F69" s="405">
        <v>8000000</v>
      </c>
      <c r="G69" s="245">
        <v>0</v>
      </c>
      <c r="H69" s="245">
        <v>0</v>
      </c>
      <c r="I69" s="245">
        <v>0</v>
      </c>
      <c r="J69" s="249">
        <f t="shared" si="4"/>
        <v>8000000</v>
      </c>
    </row>
    <row r="70" spans="1:10">
      <c r="A70" s="683"/>
      <c r="B70" s="675"/>
      <c r="C70" s="636"/>
      <c r="D70" s="605"/>
      <c r="E70" s="248" t="s">
        <v>43</v>
      </c>
      <c r="F70" s="405">
        <v>6400000</v>
      </c>
      <c r="G70" s="245">
        <v>0</v>
      </c>
      <c r="H70" s="245">
        <v>0</v>
      </c>
      <c r="I70" s="245">
        <v>0</v>
      </c>
      <c r="J70" s="249">
        <f t="shared" si="4"/>
        <v>6400000</v>
      </c>
    </row>
    <row r="71" spans="1:10">
      <c r="A71" s="683"/>
      <c r="B71" s="675"/>
      <c r="C71" s="636"/>
      <c r="D71" s="605"/>
      <c r="E71" s="248" t="s">
        <v>47</v>
      </c>
      <c r="F71" s="405">
        <f>F69-F70</f>
        <v>1600000</v>
      </c>
      <c r="G71" s="245">
        <v>0</v>
      </c>
      <c r="H71" s="245">
        <v>0</v>
      </c>
      <c r="I71" s="245">
        <v>0</v>
      </c>
      <c r="J71" s="249">
        <f t="shared" si="4"/>
        <v>1600000</v>
      </c>
    </row>
    <row r="72" spans="1:10">
      <c r="A72" s="683"/>
      <c r="B72" s="675"/>
      <c r="C72" s="636"/>
      <c r="D72" s="604" t="s">
        <v>378</v>
      </c>
      <c r="E72" s="248" t="s">
        <v>45</v>
      </c>
      <c r="F72" s="405">
        <v>25920000</v>
      </c>
      <c r="G72" s="245">
        <v>0</v>
      </c>
      <c r="H72" s="245">
        <v>0</v>
      </c>
      <c r="I72" s="245">
        <v>0</v>
      </c>
      <c r="J72" s="249">
        <f t="shared" si="4"/>
        <v>25920000</v>
      </c>
    </row>
    <row r="73" spans="1:10">
      <c r="A73" s="683"/>
      <c r="B73" s="675"/>
      <c r="C73" s="636"/>
      <c r="D73" s="605"/>
      <c r="E73" s="248" t="s">
        <v>43</v>
      </c>
      <c r="F73" s="405">
        <v>23953000</v>
      </c>
      <c r="G73" s="245">
        <v>0</v>
      </c>
      <c r="H73" s="245">
        <v>0</v>
      </c>
      <c r="I73" s="245">
        <v>0</v>
      </c>
      <c r="J73" s="249">
        <f t="shared" si="4"/>
        <v>23953000</v>
      </c>
    </row>
    <row r="74" spans="1:10">
      <c r="A74" s="683"/>
      <c r="B74" s="675"/>
      <c r="C74" s="636"/>
      <c r="D74" s="606"/>
      <c r="E74" s="248" t="s">
        <v>47</v>
      </c>
      <c r="F74" s="405">
        <f>F72-F73</f>
        <v>1967000</v>
      </c>
      <c r="G74" s="245">
        <v>0</v>
      </c>
      <c r="H74" s="245">
        <v>0</v>
      </c>
      <c r="I74" s="245">
        <v>0</v>
      </c>
      <c r="J74" s="249">
        <f t="shared" si="4"/>
        <v>1967000</v>
      </c>
    </row>
    <row r="75" spans="1:10">
      <c r="A75" s="683"/>
      <c r="B75" s="675"/>
      <c r="C75" s="636"/>
      <c r="D75" s="602" t="s">
        <v>379</v>
      </c>
      <c r="E75" s="248" t="s">
        <v>45</v>
      </c>
      <c r="F75" s="405">
        <v>5000000</v>
      </c>
      <c r="G75" s="245">
        <v>0</v>
      </c>
      <c r="H75" s="245">
        <v>0</v>
      </c>
      <c r="I75" s="245">
        <v>0</v>
      </c>
      <c r="J75" s="249">
        <f t="shared" si="4"/>
        <v>5000000</v>
      </c>
    </row>
    <row r="76" spans="1:10">
      <c r="A76" s="683"/>
      <c r="B76" s="675"/>
      <c r="C76" s="636"/>
      <c r="D76" s="602"/>
      <c r="E76" s="248" t="s">
        <v>43</v>
      </c>
      <c r="F76" s="405">
        <v>3582330</v>
      </c>
      <c r="G76" s="245">
        <v>0</v>
      </c>
      <c r="H76" s="245">
        <v>0</v>
      </c>
      <c r="I76" s="245">
        <v>0</v>
      </c>
      <c r="J76" s="249">
        <f t="shared" si="4"/>
        <v>3582330</v>
      </c>
    </row>
    <row r="77" spans="1:10">
      <c r="A77" s="683"/>
      <c r="B77" s="675"/>
      <c r="C77" s="636"/>
      <c r="D77" s="602"/>
      <c r="E77" s="248" t="s">
        <v>47</v>
      </c>
      <c r="F77" s="405">
        <f>F75-F76</f>
        <v>1417670</v>
      </c>
      <c r="G77" s="245">
        <v>0</v>
      </c>
      <c r="H77" s="245">
        <v>0</v>
      </c>
      <c r="I77" s="245">
        <v>0</v>
      </c>
      <c r="J77" s="249">
        <f t="shared" si="4"/>
        <v>1417670</v>
      </c>
    </row>
    <row r="78" spans="1:10">
      <c r="A78" s="683"/>
      <c r="B78" s="675"/>
      <c r="C78" s="636"/>
      <c r="D78" s="604" t="s">
        <v>380</v>
      </c>
      <c r="E78" s="248" t="s">
        <v>45</v>
      </c>
      <c r="F78" s="405">
        <v>2520000</v>
      </c>
      <c r="G78" s="245">
        <v>0</v>
      </c>
      <c r="H78" s="245">
        <v>0</v>
      </c>
      <c r="I78" s="245">
        <v>0</v>
      </c>
      <c r="J78" s="249">
        <f t="shared" si="4"/>
        <v>2520000</v>
      </c>
    </row>
    <row r="79" spans="1:10">
      <c r="A79" s="683"/>
      <c r="B79" s="675"/>
      <c r="C79" s="636"/>
      <c r="D79" s="605"/>
      <c r="E79" s="248" t="s">
        <v>43</v>
      </c>
      <c r="F79" s="405">
        <v>2059200</v>
      </c>
      <c r="G79" s="245">
        <v>0</v>
      </c>
      <c r="H79" s="245">
        <v>0</v>
      </c>
      <c r="I79" s="245">
        <v>0</v>
      </c>
      <c r="J79" s="249">
        <f t="shared" si="4"/>
        <v>2059200</v>
      </c>
    </row>
    <row r="80" spans="1:10">
      <c r="A80" s="683"/>
      <c r="B80" s="675"/>
      <c r="C80" s="637"/>
      <c r="D80" s="606"/>
      <c r="E80" s="248" t="s">
        <v>47</v>
      </c>
      <c r="F80" s="405">
        <f>F78-F79</f>
        <v>460800</v>
      </c>
      <c r="G80" s="245">
        <v>0</v>
      </c>
      <c r="H80" s="245">
        <v>0</v>
      </c>
      <c r="I80" s="245">
        <v>0</v>
      </c>
      <c r="J80" s="249">
        <f t="shared" si="4"/>
        <v>460800</v>
      </c>
    </row>
    <row r="81" spans="1:10" s="247" customFormat="1">
      <c r="A81" s="683"/>
      <c r="B81" s="675"/>
      <c r="C81" s="656" t="s">
        <v>407</v>
      </c>
      <c r="D81" s="623" t="s">
        <v>381</v>
      </c>
      <c r="E81" s="412" t="s">
        <v>45</v>
      </c>
      <c r="F81" s="407">
        <v>10240000</v>
      </c>
      <c r="G81" s="245">
        <v>0</v>
      </c>
      <c r="H81" s="245">
        <v>0</v>
      </c>
      <c r="I81" s="245">
        <v>0</v>
      </c>
      <c r="J81" s="249">
        <f t="shared" si="4"/>
        <v>10240000</v>
      </c>
    </row>
    <row r="82" spans="1:10" s="247" customFormat="1">
      <c r="A82" s="683"/>
      <c r="B82" s="675"/>
      <c r="C82" s="656"/>
      <c r="D82" s="623"/>
      <c r="E82" s="412" t="s">
        <v>43</v>
      </c>
      <c r="F82" s="407">
        <v>8574500</v>
      </c>
      <c r="G82" s="245">
        <v>0</v>
      </c>
      <c r="H82" s="245">
        <v>0</v>
      </c>
      <c r="I82" s="245">
        <v>0</v>
      </c>
      <c r="J82" s="249">
        <f t="shared" si="4"/>
        <v>8574500</v>
      </c>
    </row>
    <row r="83" spans="1:10" s="247" customFormat="1">
      <c r="A83" s="683"/>
      <c r="B83" s="675"/>
      <c r="C83" s="656"/>
      <c r="D83" s="623"/>
      <c r="E83" s="412" t="s">
        <v>47</v>
      </c>
      <c r="F83" s="406">
        <f>F81-F82</f>
        <v>1665500</v>
      </c>
      <c r="G83" s="245">
        <v>0</v>
      </c>
      <c r="H83" s="245">
        <v>0</v>
      </c>
      <c r="I83" s="245">
        <v>0</v>
      </c>
      <c r="J83" s="249">
        <f t="shared" si="4"/>
        <v>1665500</v>
      </c>
    </row>
    <row r="84" spans="1:10" s="247" customFormat="1">
      <c r="A84" s="683"/>
      <c r="B84" s="675"/>
      <c r="C84" s="656"/>
      <c r="D84" s="604" t="s">
        <v>382</v>
      </c>
      <c r="E84" s="412" t="s">
        <v>45</v>
      </c>
      <c r="F84" s="407">
        <v>3730000</v>
      </c>
      <c r="G84" s="245">
        <v>0</v>
      </c>
      <c r="H84" s="245">
        <v>0</v>
      </c>
      <c r="I84" s="245">
        <v>0</v>
      </c>
      <c r="J84" s="249">
        <f t="shared" si="4"/>
        <v>3730000</v>
      </c>
    </row>
    <row r="85" spans="1:10" s="247" customFormat="1">
      <c r="A85" s="683"/>
      <c r="B85" s="675"/>
      <c r="C85" s="656"/>
      <c r="D85" s="605"/>
      <c r="E85" s="412" t="s">
        <v>43</v>
      </c>
      <c r="F85" s="407">
        <v>2970513</v>
      </c>
      <c r="G85" s="245">
        <v>0</v>
      </c>
      <c r="H85" s="245">
        <v>0</v>
      </c>
      <c r="I85" s="245">
        <v>0</v>
      </c>
      <c r="J85" s="249">
        <f t="shared" si="4"/>
        <v>2970513</v>
      </c>
    </row>
    <row r="86" spans="1:10" s="247" customFormat="1">
      <c r="A86" s="683"/>
      <c r="B86" s="675"/>
      <c r="C86" s="656"/>
      <c r="D86" s="606"/>
      <c r="E86" s="412" t="s">
        <v>47</v>
      </c>
      <c r="F86" s="406">
        <f>F84-F85</f>
        <v>759487</v>
      </c>
      <c r="G86" s="245">
        <v>0</v>
      </c>
      <c r="H86" s="245">
        <v>0</v>
      </c>
      <c r="I86" s="245">
        <v>0</v>
      </c>
      <c r="J86" s="249">
        <f t="shared" si="4"/>
        <v>759487</v>
      </c>
    </row>
    <row r="87" spans="1:10" s="247" customFormat="1">
      <c r="A87" s="683"/>
      <c r="B87" s="675"/>
      <c r="C87" s="656"/>
      <c r="D87" s="604" t="s">
        <v>383</v>
      </c>
      <c r="E87" s="412" t="s">
        <v>45</v>
      </c>
      <c r="F87" s="407">
        <v>11400000</v>
      </c>
      <c r="G87" s="245">
        <v>0</v>
      </c>
      <c r="H87" s="245">
        <v>0</v>
      </c>
      <c r="I87" s="245">
        <v>0</v>
      </c>
      <c r="J87" s="249">
        <f t="shared" si="4"/>
        <v>11400000</v>
      </c>
    </row>
    <row r="88" spans="1:10" s="247" customFormat="1">
      <c r="A88" s="683"/>
      <c r="B88" s="675"/>
      <c r="C88" s="656"/>
      <c r="D88" s="605"/>
      <c r="E88" s="412" t="s">
        <v>43</v>
      </c>
      <c r="F88" s="407">
        <v>11245220</v>
      </c>
      <c r="G88" s="245">
        <v>0</v>
      </c>
      <c r="H88" s="245">
        <v>0</v>
      </c>
      <c r="I88" s="245">
        <v>0</v>
      </c>
      <c r="J88" s="249">
        <f t="shared" si="4"/>
        <v>11245220</v>
      </c>
    </row>
    <row r="89" spans="1:10" s="247" customFormat="1">
      <c r="A89" s="683"/>
      <c r="B89" s="675"/>
      <c r="C89" s="711"/>
      <c r="D89" s="606"/>
      <c r="E89" s="412" t="s">
        <v>47</v>
      </c>
      <c r="F89" s="406">
        <f>F87-F88</f>
        <v>154780</v>
      </c>
      <c r="G89" s="245">
        <v>0</v>
      </c>
      <c r="H89" s="245">
        <v>0</v>
      </c>
      <c r="I89" s="245">
        <v>0</v>
      </c>
      <c r="J89" s="249">
        <f t="shared" si="4"/>
        <v>154780</v>
      </c>
    </row>
    <row r="90" spans="1:10" s="247" customFormat="1">
      <c r="A90" s="683"/>
      <c r="B90" s="675"/>
      <c r="C90" s="638" t="s">
        <v>384</v>
      </c>
      <c r="D90" s="604" t="s">
        <v>385</v>
      </c>
      <c r="E90" s="248" t="s">
        <v>45</v>
      </c>
      <c r="F90" s="406">
        <v>3600000</v>
      </c>
      <c r="G90" s="245">
        <v>0</v>
      </c>
      <c r="H90" s="245">
        <v>0</v>
      </c>
      <c r="I90" s="245">
        <v>0</v>
      </c>
      <c r="J90" s="249">
        <f t="shared" si="4"/>
        <v>3600000</v>
      </c>
    </row>
    <row r="91" spans="1:10" s="247" customFormat="1">
      <c r="A91" s="683"/>
      <c r="B91" s="675"/>
      <c r="C91" s="636"/>
      <c r="D91" s="605"/>
      <c r="E91" s="248" t="s">
        <v>43</v>
      </c>
      <c r="F91" s="406">
        <v>3600000</v>
      </c>
      <c r="G91" s="245">
        <v>0</v>
      </c>
      <c r="H91" s="245">
        <v>0</v>
      </c>
      <c r="I91" s="245">
        <v>0</v>
      </c>
      <c r="J91" s="249">
        <f t="shared" si="4"/>
        <v>3600000</v>
      </c>
    </row>
    <row r="92" spans="1:10" s="247" customFormat="1">
      <c r="A92" s="683"/>
      <c r="B92" s="676"/>
      <c r="C92" s="639"/>
      <c r="D92" s="606"/>
      <c r="E92" s="248" t="s">
        <v>47</v>
      </c>
      <c r="F92" s="406">
        <f>F90-F91</f>
        <v>0</v>
      </c>
      <c r="G92" s="245">
        <v>0</v>
      </c>
      <c r="H92" s="245">
        <v>0</v>
      </c>
      <c r="I92" s="245">
        <v>0</v>
      </c>
      <c r="J92" s="249">
        <f t="shared" si="4"/>
        <v>0</v>
      </c>
    </row>
    <row r="93" spans="1:10" s="247" customFormat="1">
      <c r="A93" s="683"/>
      <c r="B93" s="624" t="s">
        <v>417</v>
      </c>
      <c r="C93" s="625"/>
      <c r="D93" s="626"/>
      <c r="E93" s="413" t="s">
        <v>45</v>
      </c>
      <c r="F93" s="253">
        <f>F54+F57+F60+F63+F66+F69+F72+F75+F78+F81+F84+F87+F90</f>
        <v>821350980</v>
      </c>
      <c r="G93" s="253">
        <v>0</v>
      </c>
      <c r="H93" s="253">
        <v>0</v>
      </c>
      <c r="I93" s="253">
        <v>0</v>
      </c>
      <c r="J93" s="254">
        <f t="shared" ref="J93:J95" si="5">F93+G93+H93+I93</f>
        <v>821350980</v>
      </c>
    </row>
    <row r="94" spans="1:10" s="247" customFormat="1">
      <c r="A94" s="683"/>
      <c r="B94" s="627"/>
      <c r="C94" s="628"/>
      <c r="D94" s="629"/>
      <c r="E94" s="413" t="s">
        <v>43</v>
      </c>
      <c r="F94" s="253">
        <f>F55+F58+F61+F64+F67+F70+F73+F76+F79+F82+F85+F88+F91</f>
        <v>771531899</v>
      </c>
      <c r="G94" s="253">
        <v>0</v>
      </c>
      <c r="H94" s="253">
        <v>0</v>
      </c>
      <c r="I94" s="253">
        <v>0</v>
      </c>
      <c r="J94" s="254">
        <f t="shared" si="5"/>
        <v>771531899</v>
      </c>
    </row>
    <row r="95" spans="1:10" s="247" customFormat="1">
      <c r="A95" s="683"/>
      <c r="B95" s="703"/>
      <c r="C95" s="704"/>
      <c r="D95" s="705"/>
      <c r="E95" s="449" t="s">
        <v>47</v>
      </c>
      <c r="F95" s="269">
        <f>F56+F59+F62+F65+F68+F71+F74+F77+F80+F83+F86+F89+F92</f>
        <v>49819081</v>
      </c>
      <c r="G95" s="269">
        <v>0</v>
      </c>
      <c r="H95" s="269">
        <v>0</v>
      </c>
      <c r="I95" s="269">
        <v>0</v>
      </c>
      <c r="J95" s="450">
        <f t="shared" si="5"/>
        <v>49819081</v>
      </c>
    </row>
    <row r="96" spans="1:10" s="247" customFormat="1" ht="16.5" customHeight="1">
      <c r="A96" s="683"/>
      <c r="B96" s="640" t="s">
        <v>211</v>
      </c>
      <c r="C96" s="642" t="s">
        <v>418</v>
      </c>
      <c r="D96" s="668" t="s">
        <v>418</v>
      </c>
      <c r="E96" s="251" t="s">
        <v>45</v>
      </c>
      <c r="F96" s="245">
        <v>0</v>
      </c>
      <c r="G96" s="245">
        <v>1596439731</v>
      </c>
      <c r="H96" s="245">
        <v>0</v>
      </c>
      <c r="I96" s="245">
        <v>0</v>
      </c>
      <c r="J96" s="249">
        <f>F96+G96+H96+I96</f>
        <v>1596439731</v>
      </c>
    </row>
    <row r="97" spans="1:10" s="247" customFormat="1">
      <c r="A97" s="683"/>
      <c r="B97" s="640"/>
      <c r="C97" s="642"/>
      <c r="D97" s="668"/>
      <c r="E97" s="251" t="s">
        <v>43</v>
      </c>
      <c r="F97" s="245">
        <v>0</v>
      </c>
      <c r="G97" s="245">
        <v>574039631</v>
      </c>
      <c r="H97" s="245">
        <v>0</v>
      </c>
      <c r="I97" s="245">
        <v>0</v>
      </c>
      <c r="J97" s="249">
        <f>F97+G97+H97+I97</f>
        <v>574039631</v>
      </c>
    </row>
    <row r="98" spans="1:10" s="247" customFormat="1">
      <c r="A98" s="683"/>
      <c r="B98" s="640"/>
      <c r="C98" s="642"/>
      <c r="D98" s="669"/>
      <c r="E98" s="251" t="s">
        <v>47</v>
      </c>
      <c r="F98" s="245">
        <v>0</v>
      </c>
      <c r="G98" s="245">
        <f>G96-G97</f>
        <v>1022400100</v>
      </c>
      <c r="H98" s="245">
        <v>0</v>
      </c>
      <c r="I98" s="245">
        <v>0</v>
      </c>
      <c r="J98" s="249">
        <f>F98+G98+H98+I98</f>
        <v>1022400100</v>
      </c>
    </row>
    <row r="99" spans="1:10" s="247" customFormat="1">
      <c r="A99" s="683"/>
      <c r="B99" s="640"/>
      <c r="C99" s="604" t="s">
        <v>419</v>
      </c>
      <c r="D99" s="668" t="s">
        <v>420</v>
      </c>
      <c r="E99" s="251" t="s">
        <v>72</v>
      </c>
      <c r="F99" s="245">
        <v>1300000000</v>
      </c>
      <c r="G99" s="245">
        <v>0</v>
      </c>
      <c r="H99" s="245">
        <v>0</v>
      </c>
      <c r="I99" s="245">
        <v>0</v>
      </c>
      <c r="J99" s="249">
        <f>SUM(F99:I99)</f>
        <v>1300000000</v>
      </c>
    </row>
    <row r="100" spans="1:10" s="247" customFormat="1">
      <c r="A100" s="683"/>
      <c r="B100" s="640"/>
      <c r="C100" s="605"/>
      <c r="D100" s="668"/>
      <c r="E100" s="251" t="s">
        <v>73</v>
      </c>
      <c r="F100" s="245">
        <v>1280045584</v>
      </c>
      <c r="G100" s="245">
        <v>0</v>
      </c>
      <c r="H100" s="245">
        <v>0</v>
      </c>
      <c r="I100" s="245">
        <v>0</v>
      </c>
      <c r="J100" s="249">
        <f>SUM(F100:I100)</f>
        <v>1280045584</v>
      </c>
    </row>
    <row r="101" spans="1:10" s="247" customFormat="1">
      <c r="A101" s="683"/>
      <c r="B101" s="641"/>
      <c r="C101" s="606"/>
      <c r="D101" s="668"/>
      <c r="E101" s="251" t="s">
        <v>74</v>
      </c>
      <c r="F101" s="245">
        <f>F99-F100</f>
        <v>19954416</v>
      </c>
      <c r="G101" s="245">
        <v>0</v>
      </c>
      <c r="H101" s="245">
        <f>H99-H100</f>
        <v>0</v>
      </c>
      <c r="I101" s="245">
        <f>I99-I100</f>
        <v>0</v>
      </c>
      <c r="J101" s="249">
        <f>SUM(F101:I101)</f>
        <v>19954416</v>
      </c>
    </row>
    <row r="102" spans="1:10" s="247" customFormat="1" ht="16.5" customHeight="1">
      <c r="A102" s="683"/>
      <c r="B102" s="624" t="s">
        <v>212</v>
      </c>
      <c r="C102" s="625"/>
      <c r="D102" s="626"/>
      <c r="E102" s="252" t="s">
        <v>45</v>
      </c>
      <c r="F102" s="253">
        <f>F96+F99</f>
        <v>1300000000</v>
      </c>
      <c r="G102" s="271">
        <f t="shared" ref="F102:I104" si="6">G96+G99</f>
        <v>1596439731</v>
      </c>
      <c r="H102" s="253">
        <f t="shared" si="6"/>
        <v>0</v>
      </c>
      <c r="I102" s="253">
        <f t="shared" si="6"/>
        <v>0</v>
      </c>
      <c r="J102" s="254">
        <f>F102+G102+H102+I102</f>
        <v>2896439731</v>
      </c>
    </row>
    <row r="103" spans="1:10" s="247" customFormat="1">
      <c r="A103" s="683"/>
      <c r="B103" s="627"/>
      <c r="C103" s="628"/>
      <c r="D103" s="629"/>
      <c r="E103" s="252" t="s">
        <v>43</v>
      </c>
      <c r="F103" s="454">
        <f>F97+F100</f>
        <v>1280045584</v>
      </c>
      <c r="G103" s="446">
        <f t="shared" si="6"/>
        <v>574039631</v>
      </c>
      <c r="H103" s="399">
        <f t="shared" si="6"/>
        <v>0</v>
      </c>
      <c r="I103" s="253">
        <f t="shared" si="6"/>
        <v>0</v>
      </c>
      <c r="J103" s="254">
        <f>F103+G103+H103+I103</f>
        <v>1854085215</v>
      </c>
    </row>
    <row r="104" spans="1:10" s="247" customFormat="1">
      <c r="A104" s="683"/>
      <c r="B104" s="703"/>
      <c r="C104" s="704"/>
      <c r="D104" s="705"/>
      <c r="E104" s="449" t="s">
        <v>47</v>
      </c>
      <c r="F104" s="269">
        <f t="shared" si="6"/>
        <v>19954416</v>
      </c>
      <c r="G104" s="455">
        <f t="shared" si="6"/>
        <v>1022400100</v>
      </c>
      <c r="H104" s="269">
        <f t="shared" si="6"/>
        <v>0</v>
      </c>
      <c r="I104" s="269">
        <f t="shared" si="6"/>
        <v>0</v>
      </c>
      <c r="J104" s="450">
        <f>F104+G104+H104+I104</f>
        <v>1042354516</v>
      </c>
    </row>
    <row r="105" spans="1:10" s="247" customFormat="1" ht="16.5" customHeight="1">
      <c r="A105" s="607"/>
      <c r="B105" s="656" t="s">
        <v>440</v>
      </c>
      <c r="C105" s="642" t="s">
        <v>409</v>
      </c>
      <c r="D105" s="668" t="s">
        <v>410</v>
      </c>
      <c r="E105" s="251" t="s">
        <v>45</v>
      </c>
      <c r="F105" s="245">
        <v>80139000</v>
      </c>
      <c r="G105" s="245">
        <v>0</v>
      </c>
      <c r="H105" s="245">
        <v>0</v>
      </c>
      <c r="I105" s="245">
        <v>0</v>
      </c>
      <c r="J105" s="249">
        <f t="shared" ref="J105:J161" si="7">F105+G105+H105+I105</f>
        <v>80139000</v>
      </c>
    </row>
    <row r="106" spans="1:10" s="247" customFormat="1">
      <c r="A106" s="607"/>
      <c r="B106" s="656"/>
      <c r="C106" s="642"/>
      <c r="D106" s="668"/>
      <c r="E106" s="251" t="s">
        <v>43</v>
      </c>
      <c r="F106" s="245">
        <v>76122760</v>
      </c>
      <c r="G106" s="245">
        <v>0</v>
      </c>
      <c r="H106" s="245">
        <v>0</v>
      </c>
      <c r="I106" s="245">
        <v>0</v>
      </c>
      <c r="J106" s="249">
        <f t="shared" si="7"/>
        <v>76122760</v>
      </c>
    </row>
    <row r="107" spans="1:10" s="247" customFormat="1">
      <c r="A107" s="607"/>
      <c r="B107" s="656"/>
      <c r="C107" s="643"/>
      <c r="D107" s="685"/>
      <c r="E107" s="251" t="s">
        <v>47</v>
      </c>
      <c r="F107" s="245">
        <f>F105-F106</f>
        <v>4016240</v>
      </c>
      <c r="G107" s="245">
        <v>0</v>
      </c>
      <c r="H107" s="245">
        <v>0</v>
      </c>
      <c r="I107" s="245">
        <v>0</v>
      </c>
      <c r="J107" s="249">
        <f t="shared" si="7"/>
        <v>4016240</v>
      </c>
    </row>
    <row r="108" spans="1:10" s="247" customFormat="1">
      <c r="A108" s="607"/>
      <c r="B108" s="656"/>
      <c r="C108" s="696" t="s">
        <v>411</v>
      </c>
      <c r="D108" s="686" t="s">
        <v>412</v>
      </c>
      <c r="E108" s="251" t="s">
        <v>45</v>
      </c>
      <c r="F108" s="245">
        <v>172000</v>
      </c>
      <c r="G108" s="245">
        <v>0</v>
      </c>
      <c r="H108" s="245">
        <v>0</v>
      </c>
      <c r="I108" s="245">
        <v>0</v>
      </c>
      <c r="J108" s="249">
        <f t="shared" si="7"/>
        <v>172000</v>
      </c>
    </row>
    <row r="109" spans="1:10" s="247" customFormat="1">
      <c r="A109" s="607"/>
      <c r="B109" s="656"/>
      <c r="C109" s="642"/>
      <c r="D109" s="668"/>
      <c r="E109" s="251" t="s">
        <v>43</v>
      </c>
      <c r="F109" s="245">
        <v>172000</v>
      </c>
      <c r="G109" s="245">
        <v>0</v>
      </c>
      <c r="H109" s="245">
        <v>0</v>
      </c>
      <c r="I109" s="245">
        <v>0</v>
      </c>
      <c r="J109" s="249">
        <f t="shared" si="7"/>
        <v>172000</v>
      </c>
    </row>
    <row r="110" spans="1:10" s="247" customFormat="1">
      <c r="A110" s="607"/>
      <c r="B110" s="656"/>
      <c r="C110" s="659"/>
      <c r="D110" s="668"/>
      <c r="E110" s="251" t="s">
        <v>47</v>
      </c>
      <c r="F110" s="245">
        <f>F108-F109</f>
        <v>0</v>
      </c>
      <c r="G110" s="245">
        <v>0</v>
      </c>
      <c r="H110" s="245">
        <v>0</v>
      </c>
      <c r="I110" s="245">
        <v>0</v>
      </c>
      <c r="J110" s="249">
        <f t="shared" si="7"/>
        <v>0</v>
      </c>
    </row>
    <row r="111" spans="1:10" s="247" customFormat="1">
      <c r="A111" s="607"/>
      <c r="B111" s="656"/>
      <c r="C111" s="658" t="s">
        <v>413</v>
      </c>
      <c r="D111" s="667" t="s">
        <v>421</v>
      </c>
      <c r="E111" s="251" t="s">
        <v>45</v>
      </c>
      <c r="F111" s="245">
        <v>4305000</v>
      </c>
      <c r="G111" s="245">
        <v>0</v>
      </c>
      <c r="H111" s="245">
        <v>0</v>
      </c>
      <c r="I111" s="245">
        <v>0</v>
      </c>
      <c r="J111" s="249">
        <f t="shared" si="7"/>
        <v>4305000</v>
      </c>
    </row>
    <row r="112" spans="1:10" s="247" customFormat="1">
      <c r="A112" s="607"/>
      <c r="B112" s="656"/>
      <c r="C112" s="642"/>
      <c r="D112" s="668"/>
      <c r="E112" s="251" t="s">
        <v>43</v>
      </c>
      <c r="F112" s="245">
        <v>2245000</v>
      </c>
      <c r="G112" s="245">
        <v>0</v>
      </c>
      <c r="H112" s="245">
        <v>0</v>
      </c>
      <c r="I112" s="245">
        <v>0</v>
      </c>
      <c r="J112" s="249">
        <f t="shared" si="7"/>
        <v>2245000</v>
      </c>
    </row>
    <row r="113" spans="1:10" s="247" customFormat="1">
      <c r="A113" s="607"/>
      <c r="B113" s="656"/>
      <c r="C113" s="659"/>
      <c r="D113" s="669"/>
      <c r="E113" s="251" t="s">
        <v>47</v>
      </c>
      <c r="F113" s="245">
        <f>F111-F112</f>
        <v>2060000</v>
      </c>
      <c r="G113" s="245">
        <v>0</v>
      </c>
      <c r="H113" s="245">
        <v>0</v>
      </c>
      <c r="I113" s="245">
        <v>0</v>
      </c>
      <c r="J113" s="249">
        <f t="shared" si="7"/>
        <v>2060000</v>
      </c>
    </row>
    <row r="114" spans="1:10" s="247" customFormat="1">
      <c r="A114" s="607"/>
      <c r="B114" s="656"/>
      <c r="C114" s="658" t="s">
        <v>422</v>
      </c>
      <c r="D114" s="667" t="s">
        <v>423</v>
      </c>
      <c r="E114" s="251" t="s">
        <v>45</v>
      </c>
      <c r="F114" s="245">
        <v>2470000</v>
      </c>
      <c r="G114" s="245">
        <v>0</v>
      </c>
      <c r="H114" s="245">
        <v>0</v>
      </c>
      <c r="I114" s="245">
        <v>0</v>
      </c>
      <c r="J114" s="249">
        <f t="shared" si="7"/>
        <v>2470000</v>
      </c>
    </row>
    <row r="115" spans="1:10" s="247" customFormat="1">
      <c r="A115" s="607"/>
      <c r="B115" s="656"/>
      <c r="C115" s="642"/>
      <c r="D115" s="668"/>
      <c r="E115" s="251" t="s">
        <v>43</v>
      </c>
      <c r="F115" s="245">
        <v>1588740</v>
      </c>
      <c r="G115" s="245">
        <v>0</v>
      </c>
      <c r="H115" s="245">
        <v>0</v>
      </c>
      <c r="I115" s="245">
        <v>0</v>
      </c>
      <c r="J115" s="249">
        <f t="shared" si="7"/>
        <v>1588740</v>
      </c>
    </row>
    <row r="116" spans="1:10" s="247" customFormat="1">
      <c r="A116" s="607"/>
      <c r="B116" s="656"/>
      <c r="C116" s="659"/>
      <c r="D116" s="669"/>
      <c r="E116" s="251" t="s">
        <v>47</v>
      </c>
      <c r="F116" s="245">
        <f>F114-F115</f>
        <v>881260</v>
      </c>
      <c r="G116" s="245">
        <v>0</v>
      </c>
      <c r="H116" s="245">
        <v>0</v>
      </c>
      <c r="I116" s="245">
        <v>0</v>
      </c>
      <c r="J116" s="249">
        <f t="shared" si="7"/>
        <v>881260</v>
      </c>
    </row>
    <row r="117" spans="1:10" s="247" customFormat="1">
      <c r="A117" s="607"/>
      <c r="B117" s="656"/>
      <c r="C117" s="658" t="s">
        <v>424</v>
      </c>
      <c r="D117" s="668" t="s">
        <v>425</v>
      </c>
      <c r="E117" s="251" t="s">
        <v>45</v>
      </c>
      <c r="F117" s="245">
        <v>1500000</v>
      </c>
      <c r="G117" s="245">
        <v>0</v>
      </c>
      <c r="H117" s="245">
        <v>0</v>
      </c>
      <c r="I117" s="245">
        <v>0</v>
      </c>
      <c r="J117" s="249">
        <f t="shared" si="7"/>
        <v>1500000</v>
      </c>
    </row>
    <row r="118" spans="1:10" s="247" customFormat="1">
      <c r="A118" s="607"/>
      <c r="B118" s="656"/>
      <c r="C118" s="642"/>
      <c r="D118" s="668"/>
      <c r="E118" s="251" t="s">
        <v>43</v>
      </c>
      <c r="F118" s="245">
        <v>1425000</v>
      </c>
      <c r="G118" s="245">
        <v>0</v>
      </c>
      <c r="H118" s="245">
        <v>0</v>
      </c>
      <c r="I118" s="245">
        <v>0</v>
      </c>
      <c r="J118" s="249">
        <f t="shared" si="7"/>
        <v>1425000</v>
      </c>
    </row>
    <row r="119" spans="1:10" s="247" customFormat="1">
      <c r="A119" s="607"/>
      <c r="B119" s="656"/>
      <c r="C119" s="659"/>
      <c r="D119" s="668"/>
      <c r="E119" s="251" t="s">
        <v>47</v>
      </c>
      <c r="F119" s="245">
        <f>F117-F118</f>
        <v>75000</v>
      </c>
      <c r="G119" s="245">
        <v>0</v>
      </c>
      <c r="H119" s="245">
        <v>0</v>
      </c>
      <c r="I119" s="245">
        <v>0</v>
      </c>
      <c r="J119" s="249">
        <f t="shared" si="7"/>
        <v>75000</v>
      </c>
    </row>
    <row r="120" spans="1:10" s="247" customFormat="1">
      <c r="A120" s="607"/>
      <c r="B120" s="656"/>
      <c r="C120" s="658" t="s">
        <v>426</v>
      </c>
      <c r="D120" s="667" t="s">
        <v>427</v>
      </c>
      <c r="E120" s="251" t="s">
        <v>45</v>
      </c>
      <c r="F120" s="245">
        <v>7788540</v>
      </c>
      <c r="G120" s="245">
        <v>0</v>
      </c>
      <c r="H120" s="245">
        <v>0</v>
      </c>
      <c r="I120" s="245">
        <v>0</v>
      </c>
      <c r="J120" s="249">
        <f>F120+G120+H120+I120</f>
        <v>7788540</v>
      </c>
    </row>
    <row r="121" spans="1:10" s="247" customFormat="1">
      <c r="A121" s="607"/>
      <c r="B121" s="656"/>
      <c r="C121" s="642"/>
      <c r="D121" s="668"/>
      <c r="E121" s="251" t="s">
        <v>43</v>
      </c>
      <c r="F121" s="245">
        <v>6898350</v>
      </c>
      <c r="G121" s="245">
        <v>0</v>
      </c>
      <c r="H121" s="245">
        <v>0</v>
      </c>
      <c r="I121" s="245">
        <v>0</v>
      </c>
      <c r="J121" s="249">
        <f t="shared" si="7"/>
        <v>6898350</v>
      </c>
    </row>
    <row r="122" spans="1:10" s="247" customFormat="1">
      <c r="A122" s="607"/>
      <c r="B122" s="656"/>
      <c r="C122" s="659"/>
      <c r="D122" s="668"/>
      <c r="E122" s="251" t="s">
        <v>47</v>
      </c>
      <c r="F122" s="245">
        <f>F120-F121</f>
        <v>890190</v>
      </c>
      <c r="G122" s="245">
        <v>0</v>
      </c>
      <c r="H122" s="245">
        <v>0</v>
      </c>
      <c r="I122" s="245">
        <v>0</v>
      </c>
      <c r="J122" s="249">
        <f t="shared" si="7"/>
        <v>890190</v>
      </c>
    </row>
    <row r="123" spans="1:10" s="247" customFormat="1">
      <c r="A123" s="607"/>
      <c r="B123" s="656"/>
      <c r="C123" s="604" t="s">
        <v>428</v>
      </c>
      <c r="D123" s="667" t="s">
        <v>429</v>
      </c>
      <c r="E123" s="251" t="s">
        <v>45</v>
      </c>
      <c r="F123" s="245">
        <v>38000000</v>
      </c>
      <c r="G123" s="245">
        <v>0</v>
      </c>
      <c r="H123" s="245">
        <v>0</v>
      </c>
      <c r="I123" s="245">
        <v>0</v>
      </c>
      <c r="J123" s="249">
        <f t="shared" si="7"/>
        <v>38000000</v>
      </c>
    </row>
    <row r="124" spans="1:10" s="247" customFormat="1">
      <c r="A124" s="607"/>
      <c r="B124" s="656"/>
      <c r="C124" s="605"/>
      <c r="D124" s="668"/>
      <c r="E124" s="251" t="s">
        <v>43</v>
      </c>
      <c r="F124" s="245">
        <v>26786035</v>
      </c>
      <c r="G124" s="245">
        <v>0</v>
      </c>
      <c r="H124" s="245">
        <v>0</v>
      </c>
      <c r="I124" s="245">
        <v>0</v>
      </c>
      <c r="J124" s="249">
        <f t="shared" si="7"/>
        <v>26786035</v>
      </c>
    </row>
    <row r="125" spans="1:10" s="247" customFormat="1">
      <c r="A125" s="607"/>
      <c r="B125" s="656"/>
      <c r="C125" s="606"/>
      <c r="D125" s="668"/>
      <c r="E125" s="251" t="s">
        <v>47</v>
      </c>
      <c r="F125" s="245">
        <f>F123-F124</f>
        <v>11213965</v>
      </c>
      <c r="G125" s="245">
        <v>0</v>
      </c>
      <c r="H125" s="245">
        <v>0</v>
      </c>
      <c r="I125" s="245">
        <v>0</v>
      </c>
      <c r="J125" s="249">
        <f t="shared" si="7"/>
        <v>11213965</v>
      </c>
    </row>
    <row r="126" spans="1:10" s="247" customFormat="1">
      <c r="A126" s="607"/>
      <c r="B126" s="656"/>
      <c r="C126" s="604" t="s">
        <v>359</v>
      </c>
      <c r="D126" s="667" t="s">
        <v>430</v>
      </c>
      <c r="E126" s="251" t="s">
        <v>45</v>
      </c>
      <c r="F126" s="245">
        <v>30194880</v>
      </c>
      <c r="G126" s="245">
        <v>0</v>
      </c>
      <c r="H126" s="245">
        <v>0</v>
      </c>
      <c r="I126" s="245">
        <v>0</v>
      </c>
      <c r="J126" s="249">
        <f t="shared" ref="J126:J128" si="8">F126+G126+H126+I126</f>
        <v>30194880</v>
      </c>
    </row>
    <row r="127" spans="1:10" s="247" customFormat="1">
      <c r="A127" s="607"/>
      <c r="B127" s="656"/>
      <c r="C127" s="605"/>
      <c r="D127" s="668"/>
      <c r="E127" s="251" t="s">
        <v>43</v>
      </c>
      <c r="F127" s="245">
        <v>27777500</v>
      </c>
      <c r="G127" s="245">
        <v>0</v>
      </c>
      <c r="H127" s="245">
        <v>0</v>
      </c>
      <c r="I127" s="245">
        <v>0</v>
      </c>
      <c r="J127" s="249">
        <f t="shared" si="8"/>
        <v>27777500</v>
      </c>
    </row>
    <row r="128" spans="1:10" s="247" customFormat="1">
      <c r="A128" s="607"/>
      <c r="B128" s="656"/>
      <c r="C128" s="606"/>
      <c r="D128" s="668"/>
      <c r="E128" s="251" t="s">
        <v>47</v>
      </c>
      <c r="F128" s="245">
        <f>F126-F127</f>
        <v>2417380</v>
      </c>
      <c r="G128" s="245">
        <v>0</v>
      </c>
      <c r="H128" s="245">
        <v>0</v>
      </c>
      <c r="I128" s="245">
        <v>0</v>
      </c>
      <c r="J128" s="249">
        <f t="shared" si="8"/>
        <v>2417380</v>
      </c>
    </row>
    <row r="129" spans="1:10" s="247" customFormat="1">
      <c r="A129" s="607"/>
      <c r="B129" s="656"/>
      <c r="C129" s="604" t="s">
        <v>431</v>
      </c>
      <c r="D129" s="667" t="s">
        <v>432</v>
      </c>
      <c r="E129" s="251" t="s">
        <v>45</v>
      </c>
      <c r="F129" s="245">
        <v>9531580</v>
      </c>
      <c r="G129" s="245">
        <v>0</v>
      </c>
      <c r="H129" s="245">
        <v>0</v>
      </c>
      <c r="I129" s="245">
        <v>0</v>
      </c>
      <c r="J129" s="249">
        <f t="shared" ref="J129:J131" si="9">F129+G129+H129+I129</f>
        <v>9531580</v>
      </c>
    </row>
    <row r="130" spans="1:10" s="247" customFormat="1">
      <c r="A130" s="607"/>
      <c r="B130" s="656"/>
      <c r="C130" s="605"/>
      <c r="D130" s="668"/>
      <c r="E130" s="251" t="s">
        <v>43</v>
      </c>
      <c r="F130" s="245">
        <v>7863820</v>
      </c>
      <c r="G130" s="245">
        <v>0</v>
      </c>
      <c r="H130" s="245">
        <v>0</v>
      </c>
      <c r="I130" s="245">
        <v>0</v>
      </c>
      <c r="J130" s="249">
        <f t="shared" si="9"/>
        <v>7863820</v>
      </c>
    </row>
    <row r="131" spans="1:10" s="247" customFormat="1">
      <c r="A131" s="607"/>
      <c r="B131" s="657"/>
      <c r="C131" s="606"/>
      <c r="D131" s="669"/>
      <c r="E131" s="251" t="s">
        <v>47</v>
      </c>
      <c r="F131" s="245">
        <f>F129-F130</f>
        <v>1667760</v>
      </c>
      <c r="G131" s="245">
        <v>0</v>
      </c>
      <c r="H131" s="245">
        <v>0</v>
      </c>
      <c r="I131" s="245">
        <v>0</v>
      </c>
      <c r="J131" s="249">
        <f t="shared" si="9"/>
        <v>1667760</v>
      </c>
    </row>
    <row r="132" spans="1:10" s="247" customFormat="1" ht="16.5" customHeight="1">
      <c r="A132" s="607"/>
      <c r="B132" s="663" t="s">
        <v>200</v>
      </c>
      <c r="C132" s="625"/>
      <c r="D132" s="626"/>
      <c r="E132" s="252" t="s">
        <v>45</v>
      </c>
      <c r="F132" s="253">
        <f>F105+F108+F111+F114+F117+F120+F123+F126+F129</f>
        <v>174101000</v>
      </c>
      <c r="G132" s="253">
        <v>0</v>
      </c>
      <c r="H132" s="253">
        <v>0</v>
      </c>
      <c r="I132" s="253">
        <v>0</v>
      </c>
      <c r="J132" s="254">
        <f t="shared" si="7"/>
        <v>174101000</v>
      </c>
    </row>
    <row r="133" spans="1:10" s="247" customFormat="1">
      <c r="A133" s="607"/>
      <c r="B133" s="664"/>
      <c r="C133" s="628"/>
      <c r="D133" s="629"/>
      <c r="E133" s="252" t="s">
        <v>43</v>
      </c>
      <c r="F133" s="253">
        <f>F106+F109+F112+F115+F118+F121+F124+F127+F130</f>
        <v>150879205</v>
      </c>
      <c r="G133" s="253">
        <v>0</v>
      </c>
      <c r="H133" s="253">
        <v>0</v>
      </c>
      <c r="I133" s="253">
        <v>0</v>
      </c>
      <c r="J133" s="254">
        <f t="shared" si="7"/>
        <v>150879205</v>
      </c>
    </row>
    <row r="134" spans="1:10" s="247" customFormat="1">
      <c r="A134" s="607"/>
      <c r="B134" s="712"/>
      <c r="C134" s="704"/>
      <c r="D134" s="705"/>
      <c r="E134" s="252" t="s">
        <v>47</v>
      </c>
      <c r="F134" s="253">
        <f>F107+F110+F113+F116+F119+F122+F125+F128+F131</f>
        <v>23221795</v>
      </c>
      <c r="G134" s="253">
        <v>0</v>
      </c>
      <c r="H134" s="253">
        <v>0</v>
      </c>
      <c r="I134" s="253">
        <v>0</v>
      </c>
      <c r="J134" s="254">
        <f>F134+G134+H134+I134</f>
        <v>23221795</v>
      </c>
    </row>
    <row r="135" spans="1:10" s="247" customFormat="1">
      <c r="A135" s="607"/>
      <c r="B135" s="653" t="s">
        <v>433</v>
      </c>
      <c r="C135" s="642" t="s">
        <v>434</v>
      </c>
      <c r="D135" s="668" t="s">
        <v>435</v>
      </c>
      <c r="E135" s="251" t="s">
        <v>45</v>
      </c>
      <c r="F135" s="245">
        <v>0</v>
      </c>
      <c r="G135" s="245">
        <v>5004854</v>
      </c>
      <c r="H135" s="245">
        <v>0</v>
      </c>
      <c r="I135" s="245">
        <v>0</v>
      </c>
      <c r="J135" s="249">
        <f t="shared" si="7"/>
        <v>5004854</v>
      </c>
    </row>
    <row r="136" spans="1:10" s="247" customFormat="1">
      <c r="A136" s="607"/>
      <c r="B136" s="653"/>
      <c r="C136" s="642"/>
      <c r="D136" s="668"/>
      <c r="E136" s="251" t="s">
        <v>43</v>
      </c>
      <c r="F136" s="245">
        <v>0</v>
      </c>
      <c r="G136" s="245">
        <v>2119900</v>
      </c>
      <c r="H136" s="245">
        <v>0</v>
      </c>
      <c r="I136" s="245">
        <v>0</v>
      </c>
      <c r="J136" s="249">
        <f t="shared" si="7"/>
        <v>2119900</v>
      </c>
    </row>
    <row r="137" spans="1:10" s="247" customFormat="1">
      <c r="A137" s="607"/>
      <c r="B137" s="653"/>
      <c r="C137" s="642"/>
      <c r="D137" s="669"/>
      <c r="E137" s="251" t="s">
        <v>47</v>
      </c>
      <c r="F137" s="245">
        <v>0</v>
      </c>
      <c r="G137" s="245">
        <f>G135-G136</f>
        <v>2884954</v>
      </c>
      <c r="H137" s="245">
        <v>0</v>
      </c>
      <c r="I137" s="245">
        <v>0</v>
      </c>
      <c r="J137" s="249">
        <f t="shared" si="7"/>
        <v>2884954</v>
      </c>
    </row>
    <row r="138" spans="1:10" s="247" customFormat="1">
      <c r="A138" s="607"/>
      <c r="B138" s="663" t="s">
        <v>201</v>
      </c>
      <c r="C138" s="625"/>
      <c r="D138" s="626"/>
      <c r="E138" s="252" t="s">
        <v>45</v>
      </c>
      <c r="F138" s="253">
        <f t="shared" ref="F138:G140" si="10">F135</f>
        <v>0</v>
      </c>
      <c r="G138" s="253">
        <f t="shared" si="10"/>
        <v>5004854</v>
      </c>
      <c r="H138" s="253">
        <v>0</v>
      </c>
      <c r="I138" s="253">
        <v>0</v>
      </c>
      <c r="J138" s="254">
        <f t="shared" si="7"/>
        <v>5004854</v>
      </c>
    </row>
    <row r="139" spans="1:10" s="247" customFormat="1">
      <c r="A139" s="607"/>
      <c r="B139" s="664"/>
      <c r="C139" s="628"/>
      <c r="D139" s="629"/>
      <c r="E139" s="252" t="s">
        <v>43</v>
      </c>
      <c r="F139" s="253">
        <f t="shared" si="10"/>
        <v>0</v>
      </c>
      <c r="G139" s="253">
        <f t="shared" si="10"/>
        <v>2119900</v>
      </c>
      <c r="H139" s="253">
        <v>0</v>
      </c>
      <c r="I139" s="253">
        <v>0</v>
      </c>
      <c r="J139" s="254">
        <f t="shared" si="7"/>
        <v>2119900</v>
      </c>
    </row>
    <row r="140" spans="1:10" s="247" customFormat="1" ht="17.25" thickBot="1">
      <c r="A140" s="684"/>
      <c r="B140" s="712"/>
      <c r="C140" s="704"/>
      <c r="D140" s="705"/>
      <c r="E140" s="449" t="s">
        <v>47</v>
      </c>
      <c r="F140" s="269">
        <f t="shared" si="10"/>
        <v>0</v>
      </c>
      <c r="G140" s="269">
        <f t="shared" si="10"/>
        <v>2884954</v>
      </c>
      <c r="H140" s="269">
        <v>0</v>
      </c>
      <c r="I140" s="269">
        <v>0</v>
      </c>
      <c r="J140" s="450">
        <f t="shared" si="7"/>
        <v>2884954</v>
      </c>
    </row>
    <row r="141" spans="1:10" s="247" customFormat="1" ht="16.5" customHeight="1">
      <c r="A141" s="387"/>
      <c r="B141" s="633" t="s">
        <v>437</v>
      </c>
      <c r="C141" s="620" t="s">
        <v>458</v>
      </c>
      <c r="D141" s="623" t="s">
        <v>457</v>
      </c>
      <c r="E141" s="447" t="s">
        <v>45</v>
      </c>
      <c r="F141" s="448">
        <v>0</v>
      </c>
      <c r="G141" s="245">
        <v>56915516</v>
      </c>
      <c r="H141" s="245">
        <v>0</v>
      </c>
      <c r="I141" s="245">
        <v>0</v>
      </c>
      <c r="J141" s="249">
        <f t="shared" ref="J141:J155" si="11">F141+G141+H141+I141</f>
        <v>56915516</v>
      </c>
    </row>
    <row r="142" spans="1:10" s="247" customFormat="1">
      <c r="A142" s="387"/>
      <c r="B142" s="633"/>
      <c r="C142" s="621"/>
      <c r="D142" s="623"/>
      <c r="E142" s="251" t="s">
        <v>43</v>
      </c>
      <c r="F142" s="245">
        <v>0</v>
      </c>
      <c r="G142" s="245">
        <v>56915516</v>
      </c>
      <c r="H142" s="245">
        <v>0</v>
      </c>
      <c r="I142" s="245">
        <v>0</v>
      </c>
      <c r="J142" s="249">
        <f t="shared" si="11"/>
        <v>56915516</v>
      </c>
    </row>
    <row r="143" spans="1:10" s="247" customFormat="1">
      <c r="A143" s="387"/>
      <c r="B143" s="633"/>
      <c r="C143" s="622"/>
      <c r="D143" s="623"/>
      <c r="E143" s="251" t="s">
        <v>47</v>
      </c>
      <c r="F143" s="245">
        <v>0</v>
      </c>
      <c r="G143" s="245">
        <f>G141-G142</f>
        <v>0</v>
      </c>
      <c r="H143" s="245">
        <v>0</v>
      </c>
      <c r="I143" s="245">
        <v>0</v>
      </c>
      <c r="J143" s="249">
        <f t="shared" si="11"/>
        <v>0</v>
      </c>
    </row>
    <row r="144" spans="1:10" s="247" customFormat="1">
      <c r="A144" s="387"/>
      <c r="B144" s="633"/>
      <c r="C144" s="621" t="s">
        <v>456</v>
      </c>
      <c r="D144" s="623" t="s">
        <v>459</v>
      </c>
      <c r="E144" s="447" t="s">
        <v>45</v>
      </c>
      <c r="F144" s="245">
        <v>81147355</v>
      </c>
      <c r="G144" s="245">
        <v>0</v>
      </c>
      <c r="H144" s="245">
        <v>0</v>
      </c>
      <c r="I144" s="245">
        <v>0</v>
      </c>
      <c r="J144" s="249">
        <f t="shared" ref="J144:J152" si="12">F144+G144+H144+I144</f>
        <v>81147355</v>
      </c>
    </row>
    <row r="145" spans="1:10" s="247" customFormat="1">
      <c r="A145" s="387"/>
      <c r="B145" s="633"/>
      <c r="C145" s="621"/>
      <c r="D145" s="623"/>
      <c r="E145" s="251" t="s">
        <v>43</v>
      </c>
      <c r="F145" s="245">
        <v>81147355</v>
      </c>
      <c r="G145" s="245">
        <v>0</v>
      </c>
      <c r="H145" s="245">
        <v>0</v>
      </c>
      <c r="I145" s="245">
        <v>0</v>
      </c>
      <c r="J145" s="249">
        <f t="shared" si="12"/>
        <v>81147355</v>
      </c>
    </row>
    <row r="146" spans="1:10" s="247" customFormat="1">
      <c r="A146" s="387"/>
      <c r="B146" s="633"/>
      <c r="C146" s="621"/>
      <c r="D146" s="623"/>
      <c r="E146" s="251" t="s">
        <v>47</v>
      </c>
      <c r="F146" s="245">
        <f>F144-F145</f>
        <v>0</v>
      </c>
      <c r="G146" s="245">
        <f>G144-G145</f>
        <v>0</v>
      </c>
      <c r="H146" s="245">
        <v>0</v>
      </c>
      <c r="I146" s="245">
        <v>0</v>
      </c>
      <c r="J146" s="249">
        <f t="shared" si="12"/>
        <v>0</v>
      </c>
    </row>
    <row r="147" spans="1:10" s="247" customFormat="1">
      <c r="A147" s="387"/>
      <c r="B147" s="633"/>
      <c r="C147" s="621" t="s">
        <v>454</v>
      </c>
      <c r="D147" s="606" t="s">
        <v>454</v>
      </c>
      <c r="E147" s="447" t="s">
        <v>45</v>
      </c>
      <c r="F147" s="448">
        <v>49562371</v>
      </c>
      <c r="G147" s="245"/>
      <c r="H147" s="245">
        <v>0</v>
      </c>
      <c r="I147" s="245">
        <v>0</v>
      </c>
      <c r="J147" s="249">
        <f t="shared" si="12"/>
        <v>49562371</v>
      </c>
    </row>
    <row r="148" spans="1:10" s="247" customFormat="1">
      <c r="A148" s="387"/>
      <c r="B148" s="633"/>
      <c r="C148" s="621"/>
      <c r="D148" s="623"/>
      <c r="E148" s="251" t="s">
        <v>43</v>
      </c>
      <c r="F148" s="245">
        <v>49562371</v>
      </c>
      <c r="G148" s="245"/>
      <c r="H148" s="245">
        <v>0</v>
      </c>
      <c r="I148" s="245">
        <v>0</v>
      </c>
      <c r="J148" s="249">
        <f t="shared" si="12"/>
        <v>49562371</v>
      </c>
    </row>
    <row r="149" spans="1:10" s="247" customFormat="1">
      <c r="A149" s="387"/>
      <c r="B149" s="633"/>
      <c r="C149" s="621"/>
      <c r="D149" s="604"/>
      <c r="E149" s="251" t="s">
        <v>47</v>
      </c>
      <c r="F149" s="245">
        <v>0</v>
      </c>
      <c r="G149" s="245">
        <f>G147-G148</f>
        <v>0</v>
      </c>
      <c r="H149" s="245">
        <v>0</v>
      </c>
      <c r="I149" s="245">
        <v>0</v>
      </c>
      <c r="J149" s="249">
        <f t="shared" si="12"/>
        <v>0</v>
      </c>
    </row>
    <row r="150" spans="1:10" s="247" customFormat="1">
      <c r="A150" s="387"/>
      <c r="B150" s="633"/>
      <c r="C150" s="620" t="s">
        <v>455</v>
      </c>
      <c r="D150" s="623" t="s">
        <v>455</v>
      </c>
      <c r="E150" s="447" t="s">
        <v>45</v>
      </c>
      <c r="F150" s="448">
        <v>6275000</v>
      </c>
      <c r="G150" s="245"/>
      <c r="H150" s="245">
        <v>0</v>
      </c>
      <c r="I150" s="245">
        <v>0</v>
      </c>
      <c r="J150" s="249">
        <f t="shared" si="12"/>
        <v>6275000</v>
      </c>
    </row>
    <row r="151" spans="1:10" s="247" customFormat="1">
      <c r="A151" s="387"/>
      <c r="B151" s="633"/>
      <c r="C151" s="621"/>
      <c r="D151" s="623"/>
      <c r="E151" s="251" t="s">
        <v>43</v>
      </c>
      <c r="F151" s="245">
        <v>6275000</v>
      </c>
      <c r="G151" s="245"/>
      <c r="H151" s="245">
        <v>0</v>
      </c>
      <c r="I151" s="245">
        <v>0</v>
      </c>
      <c r="J151" s="249">
        <f t="shared" si="12"/>
        <v>6275000</v>
      </c>
    </row>
    <row r="152" spans="1:10" s="247" customFormat="1">
      <c r="A152" s="387"/>
      <c r="B152" s="634"/>
      <c r="C152" s="621"/>
      <c r="D152" s="623"/>
      <c r="E152" s="251" t="s">
        <v>47</v>
      </c>
      <c r="F152" s="245">
        <v>0</v>
      </c>
      <c r="G152" s="245">
        <f>G150-G151</f>
        <v>0</v>
      </c>
      <c r="H152" s="245">
        <v>0</v>
      </c>
      <c r="I152" s="245">
        <v>0</v>
      </c>
      <c r="J152" s="249">
        <f t="shared" si="12"/>
        <v>0</v>
      </c>
    </row>
    <row r="153" spans="1:10" s="247" customFormat="1">
      <c r="A153" s="387"/>
      <c r="B153" s="624" t="s">
        <v>453</v>
      </c>
      <c r="C153" s="625"/>
      <c r="D153" s="626"/>
      <c r="E153" s="252" t="s">
        <v>45</v>
      </c>
      <c r="F153" s="253">
        <f>F141+F144+F147+F150</f>
        <v>136984726</v>
      </c>
      <c r="G153" s="253">
        <f>G150+G147+G144+G141</f>
        <v>56915516</v>
      </c>
      <c r="H153" s="253">
        <v>0</v>
      </c>
      <c r="I153" s="253">
        <v>0</v>
      </c>
      <c r="J153" s="254">
        <f t="shared" si="11"/>
        <v>193900242</v>
      </c>
    </row>
    <row r="154" spans="1:10" s="247" customFormat="1">
      <c r="A154" s="387"/>
      <c r="B154" s="627"/>
      <c r="C154" s="628"/>
      <c r="D154" s="629"/>
      <c r="E154" s="252" t="s">
        <v>43</v>
      </c>
      <c r="F154" s="253">
        <f>F142+F145+F148+F151</f>
        <v>136984726</v>
      </c>
      <c r="G154" s="253">
        <f>G151+G148+G145+G142</f>
        <v>56915516</v>
      </c>
      <c r="H154" s="253">
        <v>0</v>
      </c>
      <c r="I154" s="253">
        <v>0</v>
      </c>
      <c r="J154" s="254">
        <f t="shared" si="11"/>
        <v>193900242</v>
      </c>
    </row>
    <row r="155" spans="1:10" s="247" customFormat="1" ht="17.25" thickBot="1">
      <c r="A155" s="387"/>
      <c r="B155" s="630"/>
      <c r="C155" s="631"/>
      <c r="D155" s="632"/>
      <c r="E155" s="451" t="s">
        <v>47</v>
      </c>
      <c r="F155" s="452">
        <f>F143+F146+F149+F152+F152</f>
        <v>0</v>
      </c>
      <c r="G155" s="452">
        <f>G152+G149+G146+G143</f>
        <v>0</v>
      </c>
      <c r="H155" s="452">
        <v>0</v>
      </c>
      <c r="I155" s="452">
        <v>0</v>
      </c>
      <c r="J155" s="453">
        <f t="shared" si="11"/>
        <v>0</v>
      </c>
    </row>
    <row r="156" spans="1:10" s="247" customFormat="1" ht="16.5" customHeight="1">
      <c r="A156" s="608" t="s">
        <v>131</v>
      </c>
      <c r="B156" s="614" t="s">
        <v>177</v>
      </c>
      <c r="C156" s="615"/>
      <c r="D156" s="660"/>
      <c r="E156" s="444" t="s">
        <v>45</v>
      </c>
      <c r="F156" s="445">
        <f>F93+F102+F132+F138+F153</f>
        <v>2432436706</v>
      </c>
      <c r="G156" s="445">
        <f>G138+G132+G102+G93+G153</f>
        <v>1658360101</v>
      </c>
      <c r="H156" s="445">
        <f>H138+H132+H102+H93+H153</f>
        <v>0</v>
      </c>
      <c r="I156" s="445">
        <f t="shared" ref="I156:I158" si="13">I138+I132+I102+I93</f>
        <v>0</v>
      </c>
      <c r="J156" s="281">
        <f>F156+G156+H156+I156</f>
        <v>4090796807</v>
      </c>
    </row>
    <row r="157" spans="1:10" s="247" customFormat="1">
      <c r="A157" s="609"/>
      <c r="B157" s="614"/>
      <c r="C157" s="615"/>
      <c r="D157" s="660"/>
      <c r="E157" s="259" t="s">
        <v>43</v>
      </c>
      <c r="F157" s="260">
        <f>F139+F133+F103+F94+F154</f>
        <v>2339441414</v>
      </c>
      <c r="G157" s="260">
        <f>G139+G133+G103+G94+G154</f>
        <v>633075047</v>
      </c>
      <c r="H157" s="260">
        <f>H139+H133+H103+H94+H154</f>
        <v>0</v>
      </c>
      <c r="I157" s="260">
        <f t="shared" si="13"/>
        <v>0</v>
      </c>
      <c r="J157" s="281">
        <f>F157+G157+H157+I157</f>
        <v>2972516461</v>
      </c>
    </row>
    <row r="158" spans="1:10" s="247" customFormat="1" ht="17.25" thickBot="1">
      <c r="A158" s="610"/>
      <c r="B158" s="617"/>
      <c r="C158" s="618"/>
      <c r="D158" s="661"/>
      <c r="E158" s="262" t="s">
        <v>47</v>
      </c>
      <c r="F158" s="263">
        <f>F140+F134+F104+F95+F155</f>
        <v>92995292</v>
      </c>
      <c r="G158" s="263">
        <f>G140+G134+G104+G95+G155</f>
        <v>1025285054</v>
      </c>
      <c r="H158" s="263">
        <f>H140+H134+H104+H95+H154</f>
        <v>0</v>
      </c>
      <c r="I158" s="263">
        <f t="shared" si="13"/>
        <v>0</v>
      </c>
      <c r="J158" s="279">
        <f>F158+G158+H158+I158</f>
        <v>1118280346</v>
      </c>
    </row>
    <row r="159" spans="1:10" s="247" customFormat="1">
      <c r="A159" s="607" t="s">
        <v>178</v>
      </c>
      <c r="B159" s="655" t="s">
        <v>178</v>
      </c>
      <c r="C159" s="642" t="s">
        <v>460</v>
      </c>
      <c r="D159" s="642" t="s">
        <v>460</v>
      </c>
      <c r="E159" s="251" t="s">
        <v>45</v>
      </c>
      <c r="F159" s="245">
        <v>19</v>
      </c>
      <c r="G159" s="245">
        <v>0</v>
      </c>
      <c r="H159" s="245">
        <v>0</v>
      </c>
      <c r="I159" s="245">
        <v>0</v>
      </c>
      <c r="J159" s="249">
        <f t="shared" si="7"/>
        <v>19</v>
      </c>
    </row>
    <row r="160" spans="1:10" s="247" customFormat="1">
      <c r="A160" s="607"/>
      <c r="B160" s="656"/>
      <c r="C160" s="642"/>
      <c r="D160" s="642"/>
      <c r="E160" s="251" t="s">
        <v>43</v>
      </c>
      <c r="F160" s="245">
        <v>19</v>
      </c>
      <c r="G160" s="245"/>
      <c r="H160" s="245">
        <v>0</v>
      </c>
      <c r="I160" s="245">
        <v>0</v>
      </c>
      <c r="J160" s="249">
        <f t="shared" si="7"/>
        <v>19</v>
      </c>
    </row>
    <row r="161" spans="1:10" s="247" customFormat="1">
      <c r="A161" s="607"/>
      <c r="B161" s="656"/>
      <c r="C161" s="642"/>
      <c r="D161" s="642"/>
      <c r="E161" s="251" t="s">
        <v>47</v>
      </c>
      <c r="F161" s="245">
        <f>F159-F160</f>
        <v>0</v>
      </c>
      <c r="G161" s="245">
        <f>G159-G160</f>
        <v>0</v>
      </c>
      <c r="H161" s="245">
        <v>0</v>
      </c>
      <c r="I161" s="245">
        <v>0</v>
      </c>
      <c r="J161" s="249">
        <f t="shared" si="7"/>
        <v>0</v>
      </c>
    </row>
    <row r="162" spans="1:10" s="247" customFormat="1" ht="16.5" customHeight="1">
      <c r="A162" s="386"/>
      <c r="B162" s="656"/>
      <c r="C162" s="658" t="s">
        <v>461</v>
      </c>
      <c r="D162" s="667" t="s">
        <v>461</v>
      </c>
      <c r="E162" s="251" t="s">
        <v>45</v>
      </c>
      <c r="F162" s="245">
        <v>4364317</v>
      </c>
      <c r="G162" s="245">
        <v>0</v>
      </c>
      <c r="H162" s="245">
        <v>0</v>
      </c>
      <c r="I162" s="245">
        <v>0</v>
      </c>
      <c r="J162" s="249">
        <f t="shared" ref="J162:J167" si="14">F162+G162+H162+I162</f>
        <v>4364317</v>
      </c>
    </row>
    <row r="163" spans="1:10" s="247" customFormat="1">
      <c r="A163" s="386"/>
      <c r="B163" s="656"/>
      <c r="C163" s="642"/>
      <c r="D163" s="668"/>
      <c r="E163" s="251" t="s">
        <v>43</v>
      </c>
      <c r="F163" s="245">
        <v>4364317</v>
      </c>
      <c r="G163" s="245"/>
      <c r="H163" s="245">
        <v>0</v>
      </c>
      <c r="I163" s="245">
        <v>0</v>
      </c>
      <c r="J163" s="249">
        <f t="shared" si="14"/>
        <v>4364317</v>
      </c>
    </row>
    <row r="164" spans="1:10" s="247" customFormat="1">
      <c r="A164" s="386"/>
      <c r="B164" s="657"/>
      <c r="C164" s="659"/>
      <c r="D164" s="669"/>
      <c r="E164" s="251" t="s">
        <v>47</v>
      </c>
      <c r="F164" s="245">
        <f>F162-F163</f>
        <v>0</v>
      </c>
      <c r="G164" s="245">
        <f>G162-G163</f>
        <v>0</v>
      </c>
      <c r="H164" s="245">
        <v>0</v>
      </c>
      <c r="I164" s="245">
        <v>0</v>
      </c>
      <c r="J164" s="249">
        <f t="shared" si="14"/>
        <v>0</v>
      </c>
    </row>
    <row r="165" spans="1:10" s="247" customFormat="1">
      <c r="A165" s="607"/>
      <c r="B165" s="663" t="s">
        <v>445</v>
      </c>
      <c r="C165" s="625"/>
      <c r="D165" s="626"/>
      <c r="E165" s="252" t="s">
        <v>45</v>
      </c>
      <c r="F165" s="253">
        <f>F159+F162</f>
        <v>4364336</v>
      </c>
      <c r="G165" s="253">
        <v>0</v>
      </c>
      <c r="H165" s="253">
        <f t="shared" ref="H165:I167" si="15">H159</f>
        <v>0</v>
      </c>
      <c r="I165" s="253">
        <f t="shared" si="15"/>
        <v>0</v>
      </c>
      <c r="J165" s="254">
        <f t="shared" si="14"/>
        <v>4364336</v>
      </c>
    </row>
    <row r="166" spans="1:10" s="247" customFormat="1">
      <c r="A166" s="607"/>
      <c r="B166" s="664"/>
      <c r="C166" s="628"/>
      <c r="D166" s="629"/>
      <c r="E166" s="252" t="s">
        <v>43</v>
      </c>
      <c r="F166" s="253">
        <f>F160+F163</f>
        <v>4364336</v>
      </c>
      <c r="G166" s="253">
        <f>G160</f>
        <v>0</v>
      </c>
      <c r="H166" s="253">
        <f t="shared" si="15"/>
        <v>0</v>
      </c>
      <c r="I166" s="253">
        <f t="shared" si="15"/>
        <v>0</v>
      </c>
      <c r="J166" s="254">
        <f>F166+G166+H166+I166</f>
        <v>4364336</v>
      </c>
    </row>
    <row r="167" spans="1:10" s="247" customFormat="1" ht="17.25" thickBot="1">
      <c r="A167" s="654"/>
      <c r="B167" s="665"/>
      <c r="C167" s="631"/>
      <c r="D167" s="632"/>
      <c r="E167" s="255" t="s">
        <v>47</v>
      </c>
      <c r="F167" s="253">
        <f>F161+F164</f>
        <v>0</v>
      </c>
      <c r="G167" s="253">
        <f>G161</f>
        <v>0</v>
      </c>
      <c r="H167" s="253">
        <f t="shared" si="15"/>
        <v>0</v>
      </c>
      <c r="I167" s="253">
        <f t="shared" si="15"/>
        <v>0</v>
      </c>
      <c r="J167" s="254">
        <f t="shared" si="14"/>
        <v>0</v>
      </c>
    </row>
    <row r="168" spans="1:10" s="247" customFormat="1" ht="16.5" customHeight="1">
      <c r="A168" s="608" t="s">
        <v>178</v>
      </c>
      <c r="B168" s="611" t="s">
        <v>177</v>
      </c>
      <c r="C168" s="612"/>
      <c r="D168" s="662"/>
      <c r="E168" s="256" t="s">
        <v>45</v>
      </c>
      <c r="F168" s="257">
        <f t="shared" ref="F168:F169" si="16">F165</f>
        <v>4364336</v>
      </c>
      <c r="G168" s="257">
        <f>G165</f>
        <v>0</v>
      </c>
      <c r="H168" s="257">
        <f>H165</f>
        <v>0</v>
      </c>
      <c r="I168" s="257">
        <f t="shared" ref="I168" si="17">I165</f>
        <v>0</v>
      </c>
      <c r="J168" s="258">
        <f>F168+G168+H168+I168</f>
        <v>4364336</v>
      </c>
    </row>
    <row r="169" spans="1:10" s="247" customFormat="1">
      <c r="A169" s="609"/>
      <c r="B169" s="614"/>
      <c r="C169" s="615"/>
      <c r="D169" s="660"/>
      <c r="E169" s="259" t="s">
        <v>43</v>
      </c>
      <c r="F169" s="260">
        <f t="shared" si="16"/>
        <v>4364336</v>
      </c>
      <c r="G169" s="260">
        <f>G166</f>
        <v>0</v>
      </c>
      <c r="H169" s="260">
        <v>0</v>
      </c>
      <c r="I169" s="260">
        <v>0</v>
      </c>
      <c r="J169" s="261">
        <f t="shared" ref="J169:J182" si="18">F169+G169+H169+I169</f>
        <v>4364336</v>
      </c>
    </row>
    <row r="170" spans="1:10" s="247" customFormat="1" ht="17.25" thickBot="1">
      <c r="A170" s="610"/>
      <c r="B170" s="617"/>
      <c r="C170" s="618"/>
      <c r="D170" s="661"/>
      <c r="E170" s="262" t="s">
        <v>47</v>
      </c>
      <c r="F170" s="263">
        <f>F167</f>
        <v>0</v>
      </c>
      <c r="G170" s="263">
        <f>G167</f>
        <v>0</v>
      </c>
      <c r="H170" s="263">
        <f>H137</f>
        <v>0</v>
      </c>
      <c r="I170" s="263">
        <v>0</v>
      </c>
      <c r="J170" s="264">
        <f t="shared" si="18"/>
        <v>0</v>
      </c>
    </row>
    <row r="171" spans="1:10" s="247" customFormat="1" ht="16.5" customHeight="1">
      <c r="A171" s="670" t="s">
        <v>175</v>
      </c>
      <c r="B171" s="671" t="s">
        <v>170</v>
      </c>
      <c r="C171" s="666" t="s">
        <v>441</v>
      </c>
      <c r="D171" s="666" t="s">
        <v>441</v>
      </c>
      <c r="E171" s="251" t="s">
        <v>72</v>
      </c>
      <c r="F171" s="267">
        <v>0</v>
      </c>
      <c r="G171" s="236">
        <v>0</v>
      </c>
      <c r="H171" s="236">
        <v>0</v>
      </c>
      <c r="I171" s="236">
        <v>0</v>
      </c>
      <c r="J171" s="380">
        <f t="shared" si="18"/>
        <v>0</v>
      </c>
    </row>
    <row r="172" spans="1:10" s="247" customFormat="1">
      <c r="A172" s="607"/>
      <c r="B172" s="672"/>
      <c r="C172" s="605"/>
      <c r="D172" s="605"/>
      <c r="E172" s="251" t="s">
        <v>43</v>
      </c>
      <c r="F172" s="245">
        <v>33486628</v>
      </c>
      <c r="G172" s="127">
        <v>0</v>
      </c>
      <c r="H172" s="127">
        <v>0</v>
      </c>
      <c r="I172" s="127">
        <v>0</v>
      </c>
      <c r="J172" s="249">
        <f t="shared" si="18"/>
        <v>33486628</v>
      </c>
    </row>
    <row r="173" spans="1:10" s="247" customFormat="1">
      <c r="A173" s="607"/>
      <c r="B173" s="672"/>
      <c r="C173" s="606"/>
      <c r="D173" s="606"/>
      <c r="E173" s="415" t="s">
        <v>47</v>
      </c>
      <c r="F173" s="245">
        <f>F171-F172</f>
        <v>-33486628</v>
      </c>
      <c r="G173" s="127">
        <v>0</v>
      </c>
      <c r="H173" s="127">
        <f>H171-H172</f>
        <v>0</v>
      </c>
      <c r="I173" s="127">
        <f>I171-I172</f>
        <v>0</v>
      </c>
      <c r="J173" s="249">
        <f t="shared" si="18"/>
        <v>-33486628</v>
      </c>
    </row>
    <row r="174" spans="1:10" s="247" customFormat="1" ht="16.5" customHeight="1">
      <c r="A174" s="265"/>
      <c r="B174" s="672"/>
      <c r="C174" s="601" t="s">
        <v>443</v>
      </c>
      <c r="D174" s="601" t="s">
        <v>443</v>
      </c>
      <c r="E174" s="416" t="s">
        <v>72</v>
      </c>
      <c r="F174" s="245">
        <v>0</v>
      </c>
      <c r="G174" s="127">
        <v>0</v>
      </c>
      <c r="H174" s="127">
        <v>0</v>
      </c>
      <c r="I174" s="127">
        <v>0</v>
      </c>
      <c r="J174" s="249">
        <f t="shared" si="18"/>
        <v>0</v>
      </c>
    </row>
    <row r="175" spans="1:10" s="247" customFormat="1">
      <c r="A175" s="265"/>
      <c r="B175" s="672"/>
      <c r="C175" s="602"/>
      <c r="D175" s="602"/>
      <c r="E175" s="416" t="s">
        <v>73</v>
      </c>
      <c r="F175" s="245">
        <v>0</v>
      </c>
      <c r="G175" s="127">
        <v>45705161</v>
      </c>
      <c r="H175" s="127">
        <v>0</v>
      </c>
      <c r="I175" s="127">
        <v>0</v>
      </c>
      <c r="J175" s="249">
        <f t="shared" si="18"/>
        <v>45705161</v>
      </c>
    </row>
    <row r="176" spans="1:10" s="247" customFormat="1">
      <c r="A176" s="265"/>
      <c r="B176" s="672"/>
      <c r="C176" s="603"/>
      <c r="D176" s="603"/>
      <c r="E176" s="416" t="s">
        <v>74</v>
      </c>
      <c r="F176" s="245">
        <v>0</v>
      </c>
      <c r="G176" s="127">
        <f>G174-G175</f>
        <v>-45705161</v>
      </c>
      <c r="H176" s="127">
        <f>H174-H175</f>
        <v>0</v>
      </c>
      <c r="I176" s="127">
        <f>I174-I175</f>
        <v>0</v>
      </c>
      <c r="J176" s="249">
        <f t="shared" si="18"/>
        <v>-45705161</v>
      </c>
    </row>
    <row r="177" spans="1:10" s="247" customFormat="1" ht="16.5" customHeight="1">
      <c r="A177" s="266"/>
      <c r="B177" s="672"/>
      <c r="C177" s="604" t="s">
        <v>442</v>
      </c>
      <c r="D177" s="604" t="s">
        <v>442</v>
      </c>
      <c r="E177" s="416" t="s">
        <v>72</v>
      </c>
      <c r="F177" s="245">
        <v>0</v>
      </c>
      <c r="G177" s="127">
        <v>0</v>
      </c>
      <c r="H177" s="127">
        <v>0</v>
      </c>
      <c r="I177" s="127">
        <v>0</v>
      </c>
      <c r="J177" s="249">
        <f>F177+G177+H177+I177</f>
        <v>0</v>
      </c>
    </row>
    <row r="178" spans="1:10" s="247" customFormat="1">
      <c r="A178" s="266"/>
      <c r="B178" s="672"/>
      <c r="C178" s="605"/>
      <c r="D178" s="605"/>
      <c r="E178" s="416" t="s">
        <v>73</v>
      </c>
      <c r="F178" s="250">
        <v>13770097</v>
      </c>
      <c r="G178" s="127">
        <v>0</v>
      </c>
      <c r="H178" s="127">
        <v>0</v>
      </c>
      <c r="I178" s="127">
        <v>0</v>
      </c>
      <c r="J178" s="249">
        <f t="shared" si="18"/>
        <v>13770097</v>
      </c>
    </row>
    <row r="179" spans="1:10" s="247" customFormat="1">
      <c r="A179" s="266"/>
      <c r="B179" s="672"/>
      <c r="C179" s="606"/>
      <c r="D179" s="606"/>
      <c r="E179" s="417" t="s">
        <v>74</v>
      </c>
      <c r="F179" s="395">
        <f>F177-F178</f>
        <v>-13770097</v>
      </c>
      <c r="G179" s="352">
        <v>0</v>
      </c>
      <c r="H179" s="127">
        <f>H177-H178</f>
        <v>0</v>
      </c>
      <c r="I179" s="127">
        <f>I177-I178</f>
        <v>0</v>
      </c>
      <c r="J179" s="249">
        <f t="shared" si="18"/>
        <v>-13770097</v>
      </c>
    </row>
    <row r="180" spans="1:10" s="247" customFormat="1" ht="16.5" customHeight="1">
      <c r="A180" s="266"/>
      <c r="B180" s="672"/>
      <c r="C180" s="604" t="s">
        <v>444</v>
      </c>
      <c r="D180" s="604" t="s">
        <v>444</v>
      </c>
      <c r="E180" s="416" t="s">
        <v>72</v>
      </c>
      <c r="F180" s="127">
        <v>0</v>
      </c>
      <c r="G180" s="127">
        <v>0</v>
      </c>
      <c r="H180" s="127">
        <v>0</v>
      </c>
      <c r="I180" s="127">
        <v>0</v>
      </c>
      <c r="J180" s="249">
        <f t="shared" si="18"/>
        <v>0</v>
      </c>
    </row>
    <row r="181" spans="1:10" s="247" customFormat="1">
      <c r="A181" s="266"/>
      <c r="B181" s="672"/>
      <c r="C181" s="605"/>
      <c r="D181" s="605"/>
      <c r="E181" s="416" t="s">
        <v>73</v>
      </c>
      <c r="F181" s="127">
        <v>0</v>
      </c>
      <c r="G181" s="127">
        <v>246200</v>
      </c>
      <c r="H181" s="127">
        <v>0</v>
      </c>
      <c r="I181" s="127">
        <v>0</v>
      </c>
      <c r="J181" s="249">
        <f t="shared" si="18"/>
        <v>246200</v>
      </c>
    </row>
    <row r="182" spans="1:10" s="247" customFormat="1">
      <c r="A182" s="266"/>
      <c r="B182" s="673"/>
      <c r="C182" s="606"/>
      <c r="D182" s="606"/>
      <c r="E182" s="416" t="s">
        <v>74</v>
      </c>
      <c r="F182" s="127">
        <v>0</v>
      </c>
      <c r="G182" s="127">
        <f>G180-G181</f>
        <v>-246200</v>
      </c>
      <c r="H182" s="127">
        <v>0</v>
      </c>
      <c r="I182" s="127">
        <v>0</v>
      </c>
      <c r="J182" s="249">
        <f t="shared" si="18"/>
        <v>-246200</v>
      </c>
    </row>
    <row r="183" spans="1:10" s="247" customFormat="1">
      <c r="A183" s="607"/>
      <c r="B183" s="663" t="s">
        <v>204</v>
      </c>
      <c r="C183" s="625"/>
      <c r="D183" s="626"/>
      <c r="E183" s="252" t="s">
        <v>45</v>
      </c>
      <c r="F183" s="253">
        <f t="shared" ref="F183:J185" si="19">F171+F174+F177+F180</f>
        <v>0</v>
      </c>
      <c r="G183" s="253">
        <f t="shared" si="19"/>
        <v>0</v>
      </c>
      <c r="H183" s="253">
        <f t="shared" si="19"/>
        <v>0</v>
      </c>
      <c r="I183" s="253">
        <f t="shared" si="19"/>
        <v>0</v>
      </c>
      <c r="J183" s="253">
        <f t="shared" si="19"/>
        <v>0</v>
      </c>
    </row>
    <row r="184" spans="1:10" s="247" customFormat="1">
      <c r="A184" s="607"/>
      <c r="B184" s="664"/>
      <c r="C184" s="628"/>
      <c r="D184" s="629"/>
      <c r="E184" s="252" t="s">
        <v>43</v>
      </c>
      <c r="F184" s="253">
        <f t="shared" si="19"/>
        <v>47256725</v>
      </c>
      <c r="G184" s="253">
        <f t="shared" si="19"/>
        <v>45951361</v>
      </c>
      <c r="H184" s="253">
        <f t="shared" si="19"/>
        <v>0</v>
      </c>
      <c r="I184" s="253">
        <f t="shared" si="19"/>
        <v>0</v>
      </c>
      <c r="J184" s="253">
        <f t="shared" si="19"/>
        <v>93208086</v>
      </c>
    </row>
    <row r="185" spans="1:10" s="247" customFormat="1" ht="17.25" thickBot="1">
      <c r="A185" s="607"/>
      <c r="B185" s="665"/>
      <c r="C185" s="631"/>
      <c r="D185" s="632"/>
      <c r="E185" s="270" t="s">
        <v>47</v>
      </c>
      <c r="F185" s="253">
        <f t="shared" si="19"/>
        <v>-47256725</v>
      </c>
      <c r="G185" s="253">
        <f t="shared" si="19"/>
        <v>-45951361</v>
      </c>
      <c r="H185" s="253">
        <f t="shared" si="19"/>
        <v>0</v>
      </c>
      <c r="I185" s="253">
        <f t="shared" si="19"/>
        <v>0</v>
      </c>
      <c r="J185" s="253">
        <f t="shared" si="19"/>
        <v>-93208086</v>
      </c>
    </row>
    <row r="186" spans="1:10" s="247" customFormat="1" ht="16.5" customHeight="1">
      <c r="A186" s="608" t="s">
        <v>175</v>
      </c>
      <c r="B186" s="611" t="s">
        <v>177</v>
      </c>
      <c r="C186" s="612"/>
      <c r="D186" s="662"/>
      <c r="E186" s="256" t="s">
        <v>45</v>
      </c>
      <c r="F186" s="257">
        <f>F183</f>
        <v>0</v>
      </c>
      <c r="G186" s="257">
        <f t="shared" ref="G186:I188" si="20">G183</f>
        <v>0</v>
      </c>
      <c r="H186" s="257">
        <f t="shared" si="20"/>
        <v>0</v>
      </c>
      <c r="I186" s="257">
        <f t="shared" si="20"/>
        <v>0</v>
      </c>
      <c r="J186" s="258">
        <f>J183</f>
        <v>0</v>
      </c>
    </row>
    <row r="187" spans="1:10" s="247" customFormat="1">
      <c r="A187" s="609"/>
      <c r="B187" s="614"/>
      <c r="C187" s="615"/>
      <c r="D187" s="660"/>
      <c r="E187" s="259" t="s">
        <v>43</v>
      </c>
      <c r="F187" s="260">
        <f>F184</f>
        <v>47256725</v>
      </c>
      <c r="G187" s="260">
        <f t="shared" si="20"/>
        <v>45951361</v>
      </c>
      <c r="H187" s="260">
        <f t="shared" si="20"/>
        <v>0</v>
      </c>
      <c r="I187" s="260">
        <f t="shared" si="20"/>
        <v>0</v>
      </c>
      <c r="J187" s="261">
        <f>J184</f>
        <v>93208086</v>
      </c>
    </row>
    <row r="188" spans="1:10" s="247" customFormat="1" ht="17.25" thickBot="1">
      <c r="A188" s="610"/>
      <c r="B188" s="617"/>
      <c r="C188" s="618"/>
      <c r="D188" s="661"/>
      <c r="E188" s="262" t="s">
        <v>47</v>
      </c>
      <c r="F188" s="263">
        <f>F185</f>
        <v>-47256725</v>
      </c>
      <c r="G188" s="263">
        <f t="shared" si="20"/>
        <v>-45951361</v>
      </c>
      <c r="H188" s="263">
        <f t="shared" si="20"/>
        <v>0</v>
      </c>
      <c r="I188" s="263">
        <f t="shared" si="20"/>
        <v>0</v>
      </c>
      <c r="J188" s="264">
        <f>J185</f>
        <v>-93208086</v>
      </c>
    </row>
    <row r="189" spans="1:10" s="247" customFormat="1">
      <c r="A189" s="644" t="s">
        <v>64</v>
      </c>
      <c r="B189" s="645"/>
      <c r="C189" s="645"/>
      <c r="D189" s="646"/>
      <c r="E189" s="153" t="s">
        <v>45</v>
      </c>
      <c r="F189" s="156">
        <f t="shared" ref="F189:G191" si="21">F186+F168+F156+F51</f>
        <v>2630010062</v>
      </c>
      <c r="G189" s="156">
        <f t="shared" si="21"/>
        <v>1658360101</v>
      </c>
      <c r="H189" s="156">
        <f t="shared" ref="H189:J191" si="22">H51+H156+H168+H186</f>
        <v>0</v>
      </c>
      <c r="I189" s="156">
        <f t="shared" si="22"/>
        <v>0</v>
      </c>
      <c r="J189" s="157">
        <f>J51+J156+J168+J186</f>
        <v>4288370163</v>
      </c>
    </row>
    <row r="190" spans="1:10" s="247" customFormat="1">
      <c r="A190" s="647"/>
      <c r="B190" s="648"/>
      <c r="C190" s="648"/>
      <c r="D190" s="649"/>
      <c r="E190" s="158" t="s">
        <v>43</v>
      </c>
      <c r="F190" s="159">
        <f>F187+F169+F157+F52</f>
        <v>2579892538</v>
      </c>
      <c r="G190" s="159">
        <f t="shared" si="21"/>
        <v>679026408</v>
      </c>
      <c r="H190" s="159">
        <f t="shared" si="22"/>
        <v>0</v>
      </c>
      <c r="I190" s="159">
        <f t="shared" si="22"/>
        <v>0</v>
      </c>
      <c r="J190" s="160">
        <f>J52+J157+J169+J187</f>
        <v>3258918946</v>
      </c>
    </row>
    <row r="191" spans="1:10" s="247" customFormat="1" ht="17.25" thickBot="1">
      <c r="A191" s="650"/>
      <c r="B191" s="651"/>
      <c r="C191" s="651"/>
      <c r="D191" s="652"/>
      <c r="E191" s="418" t="s">
        <v>47</v>
      </c>
      <c r="F191" s="149">
        <f>F188+F170+F158+F53</f>
        <v>50117524</v>
      </c>
      <c r="G191" s="149">
        <f t="shared" si="21"/>
        <v>979333693</v>
      </c>
      <c r="H191" s="149">
        <f t="shared" si="22"/>
        <v>0</v>
      </c>
      <c r="I191" s="149">
        <f t="shared" si="22"/>
        <v>0</v>
      </c>
      <c r="J191" s="150">
        <f t="shared" si="22"/>
        <v>1029451217</v>
      </c>
    </row>
  </sheetData>
  <sheetProtection password="CE7B" sheet="1" objects="1" scenarios="1"/>
  <mergeCells count="123">
    <mergeCell ref="D129:D131"/>
    <mergeCell ref="B132:D134"/>
    <mergeCell ref="B102:D104"/>
    <mergeCell ref="D135:D137"/>
    <mergeCell ref="B138:D140"/>
    <mergeCell ref="D114:D116"/>
    <mergeCell ref="D120:D122"/>
    <mergeCell ref="D117:D119"/>
    <mergeCell ref="D123:D125"/>
    <mergeCell ref="D126:D128"/>
    <mergeCell ref="C126:C128"/>
    <mergeCell ref="C129:C131"/>
    <mergeCell ref="B105:B131"/>
    <mergeCell ref="C114:C116"/>
    <mergeCell ref="C117:C119"/>
    <mergeCell ref="C120:C122"/>
    <mergeCell ref="C123:C125"/>
    <mergeCell ref="D111:D113"/>
    <mergeCell ref="D90:D92"/>
    <mergeCell ref="B93:D95"/>
    <mergeCell ref="D6:D8"/>
    <mergeCell ref="D9:D11"/>
    <mergeCell ref="D12:D14"/>
    <mergeCell ref="C15:C26"/>
    <mergeCell ref="D15:D17"/>
    <mergeCell ref="D18:D20"/>
    <mergeCell ref="D21:D23"/>
    <mergeCell ref="D24:D26"/>
    <mergeCell ref="B27:D29"/>
    <mergeCell ref="B6:B26"/>
    <mergeCell ref="D30:D32"/>
    <mergeCell ref="D33:D35"/>
    <mergeCell ref="C30:C47"/>
    <mergeCell ref="D75:D77"/>
    <mergeCell ref="D78:D80"/>
    <mergeCell ref="C69:C80"/>
    <mergeCell ref="C81:C89"/>
    <mergeCell ref="D63:D65"/>
    <mergeCell ref="D66:D68"/>
    <mergeCell ref="D69:D71"/>
    <mergeCell ref="D72:D74"/>
    <mergeCell ref="C60:C68"/>
    <mergeCell ref="C9:C11"/>
    <mergeCell ref="D36:D38"/>
    <mergeCell ref="D39:D41"/>
    <mergeCell ref="D42:D44"/>
    <mergeCell ref="D45:D47"/>
    <mergeCell ref="B48:D50"/>
    <mergeCell ref="D54:D56"/>
    <mergeCell ref="B54:B59"/>
    <mergeCell ref="D57:D59"/>
    <mergeCell ref="B60:B92"/>
    <mergeCell ref="B30:B47"/>
    <mergeCell ref="A51:A53"/>
    <mergeCell ref="A54:A140"/>
    <mergeCell ref="D96:D98"/>
    <mergeCell ref="D99:D101"/>
    <mergeCell ref="D105:D107"/>
    <mergeCell ref="D108:D110"/>
    <mergeCell ref="A1:J2"/>
    <mergeCell ref="A4:C4"/>
    <mergeCell ref="E4:E5"/>
    <mergeCell ref="F4:F5"/>
    <mergeCell ref="G4:G5"/>
    <mergeCell ref="H4:H5"/>
    <mergeCell ref="I4:I5"/>
    <mergeCell ref="J4:J5"/>
    <mergeCell ref="C12:C14"/>
    <mergeCell ref="C108:C110"/>
    <mergeCell ref="C111:C113"/>
    <mergeCell ref="D81:D83"/>
    <mergeCell ref="D84:D86"/>
    <mergeCell ref="D87:D89"/>
    <mergeCell ref="A6:A50"/>
    <mergeCell ref="C6:C8"/>
    <mergeCell ref="A189:D191"/>
    <mergeCell ref="A168:A170"/>
    <mergeCell ref="B135:B137"/>
    <mergeCell ref="C135:C137"/>
    <mergeCell ref="A156:A158"/>
    <mergeCell ref="A159:A161"/>
    <mergeCell ref="C159:C161"/>
    <mergeCell ref="A165:A167"/>
    <mergeCell ref="B159:B164"/>
    <mergeCell ref="C162:C164"/>
    <mergeCell ref="D159:D161"/>
    <mergeCell ref="B156:D158"/>
    <mergeCell ref="B168:D170"/>
    <mergeCell ref="B183:D185"/>
    <mergeCell ref="B186:D188"/>
    <mergeCell ref="D171:D173"/>
    <mergeCell ref="D174:D176"/>
    <mergeCell ref="D177:D179"/>
    <mergeCell ref="D180:D182"/>
    <mergeCell ref="D162:D164"/>
    <mergeCell ref="B165:D167"/>
    <mergeCell ref="A171:A173"/>
    <mergeCell ref="B171:B182"/>
    <mergeCell ref="C171:C173"/>
    <mergeCell ref="C174:C176"/>
    <mergeCell ref="C177:C179"/>
    <mergeCell ref="C180:C182"/>
    <mergeCell ref="A183:A185"/>
    <mergeCell ref="A186:A188"/>
    <mergeCell ref="B51:D53"/>
    <mergeCell ref="C141:C143"/>
    <mergeCell ref="D141:D143"/>
    <mergeCell ref="B153:D155"/>
    <mergeCell ref="C147:C149"/>
    <mergeCell ref="D147:D149"/>
    <mergeCell ref="C150:C152"/>
    <mergeCell ref="B141:B152"/>
    <mergeCell ref="D150:D152"/>
    <mergeCell ref="C144:C146"/>
    <mergeCell ref="D144:D146"/>
    <mergeCell ref="D60:D62"/>
    <mergeCell ref="C54:C56"/>
    <mergeCell ref="C57:C59"/>
    <mergeCell ref="C90:C92"/>
    <mergeCell ref="B96:B101"/>
    <mergeCell ref="C96:C98"/>
    <mergeCell ref="C99:C101"/>
    <mergeCell ref="C105:C10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81"/>
  <sheetViews>
    <sheetView zoomScaleNormal="100" workbookViewId="0">
      <selection activeCell="K13" sqref="K13"/>
    </sheetView>
  </sheetViews>
  <sheetFormatPr defaultRowHeight="13.5"/>
  <cols>
    <col min="1" max="3" width="13.5" style="14" customWidth="1"/>
    <col min="4" max="4" width="29.25" style="14" customWidth="1"/>
    <col min="5" max="5" width="18.25" style="13" bestFit="1" customWidth="1"/>
    <col min="6" max="6" width="11.125" style="13" customWidth="1"/>
    <col min="7" max="7" width="17.375" style="13" bestFit="1" customWidth="1"/>
    <col min="8" max="8" width="17.75" style="13" bestFit="1" customWidth="1"/>
    <col min="9" max="9" width="10.25" style="13" bestFit="1" customWidth="1"/>
    <col min="10" max="11" width="9" style="13"/>
    <col min="12" max="12" width="11.875" style="13" bestFit="1" customWidth="1"/>
    <col min="13" max="16384" width="9" style="13"/>
  </cols>
  <sheetData>
    <row r="1" spans="1:8" ht="32.25" customHeight="1">
      <c r="A1" s="720" t="s">
        <v>259</v>
      </c>
      <c r="B1" s="720"/>
      <c r="C1" s="720"/>
      <c r="D1" s="720"/>
      <c r="E1" s="720"/>
      <c r="F1" s="720"/>
      <c r="G1" s="720"/>
      <c r="H1" s="720"/>
    </row>
    <row r="2" spans="1:8" ht="24" customHeight="1" thickBot="1">
      <c r="A2" s="188" t="s">
        <v>244</v>
      </c>
      <c r="B2" s="19"/>
      <c r="C2" s="19"/>
      <c r="E2" s="15"/>
      <c r="F2" s="15"/>
      <c r="G2" s="15"/>
      <c r="H2" s="18" t="s">
        <v>28</v>
      </c>
    </row>
    <row r="3" spans="1:8" ht="24" customHeight="1">
      <c r="A3" s="504" t="s">
        <v>57</v>
      </c>
      <c r="B3" s="505" t="s">
        <v>172</v>
      </c>
      <c r="C3" s="505" t="s">
        <v>176</v>
      </c>
      <c r="D3" s="505" t="s">
        <v>63</v>
      </c>
      <c r="E3" s="505" t="s">
        <v>9</v>
      </c>
      <c r="F3" s="505" t="s">
        <v>68</v>
      </c>
      <c r="G3" s="505" t="s">
        <v>13</v>
      </c>
      <c r="H3" s="506" t="s">
        <v>493</v>
      </c>
    </row>
    <row r="4" spans="1:8" s="75" customFormat="1" ht="26.25" customHeight="1">
      <c r="A4" s="73" t="s">
        <v>87</v>
      </c>
      <c r="B4" s="71" t="s">
        <v>266</v>
      </c>
      <c r="C4" s="71" t="s">
        <v>179</v>
      </c>
      <c r="D4" s="71" t="s">
        <v>180</v>
      </c>
      <c r="E4" s="288">
        <v>310000000</v>
      </c>
      <c r="F4" s="74" t="s">
        <v>88</v>
      </c>
      <c r="G4" s="500" t="s">
        <v>220</v>
      </c>
      <c r="H4" s="173"/>
    </row>
    <row r="5" spans="1:8" s="75" customFormat="1" ht="26.25" customHeight="1">
      <c r="A5" s="73" t="s">
        <v>87</v>
      </c>
      <c r="B5" s="71" t="s">
        <v>267</v>
      </c>
      <c r="C5" s="71" t="s">
        <v>179</v>
      </c>
      <c r="D5" s="71" t="s">
        <v>180</v>
      </c>
      <c r="E5" s="288">
        <v>310000000</v>
      </c>
      <c r="F5" s="74" t="s">
        <v>88</v>
      </c>
      <c r="G5" s="500" t="s">
        <v>221</v>
      </c>
      <c r="H5" s="173"/>
    </row>
    <row r="6" spans="1:8" s="75" customFormat="1" ht="26.25" customHeight="1">
      <c r="A6" s="73" t="s">
        <v>87</v>
      </c>
      <c r="B6" s="71" t="s">
        <v>339</v>
      </c>
      <c r="C6" s="71" t="s">
        <v>179</v>
      </c>
      <c r="D6" s="71" t="s">
        <v>180</v>
      </c>
      <c r="E6" s="501">
        <v>274234410</v>
      </c>
      <c r="F6" s="74" t="s">
        <v>88</v>
      </c>
      <c r="G6" s="500" t="s">
        <v>247</v>
      </c>
      <c r="H6" s="173"/>
    </row>
    <row r="7" spans="1:8" s="75" customFormat="1" ht="26.25" customHeight="1">
      <c r="A7" s="73" t="s">
        <v>87</v>
      </c>
      <c r="B7" s="71" t="s">
        <v>340</v>
      </c>
      <c r="C7" s="71" t="s">
        <v>179</v>
      </c>
      <c r="D7" s="71" t="s">
        <v>180</v>
      </c>
      <c r="E7" s="501">
        <v>99614180</v>
      </c>
      <c r="F7" s="74" t="s">
        <v>88</v>
      </c>
      <c r="G7" s="500" t="s">
        <v>248</v>
      </c>
      <c r="H7" s="173"/>
    </row>
    <row r="8" spans="1:8" s="75" customFormat="1" ht="26.25" customHeight="1">
      <c r="A8" s="713" t="s">
        <v>173</v>
      </c>
      <c r="B8" s="714"/>
      <c r="C8" s="714"/>
      <c r="D8" s="714"/>
      <c r="E8" s="147">
        <f>SUM(E4:E7)</f>
        <v>993848590</v>
      </c>
      <c r="F8" s="74"/>
      <c r="G8" s="500"/>
      <c r="H8" s="173"/>
    </row>
    <row r="9" spans="1:8" s="75" customFormat="1" ht="26.25" customHeight="1">
      <c r="A9" s="73" t="s">
        <v>341</v>
      </c>
      <c r="B9" s="179" t="s">
        <v>342</v>
      </c>
      <c r="C9" s="71" t="s">
        <v>179</v>
      </c>
      <c r="D9" s="71" t="s">
        <v>191</v>
      </c>
      <c r="E9" s="79">
        <v>270000000</v>
      </c>
      <c r="F9" s="74" t="s">
        <v>88</v>
      </c>
      <c r="G9" s="500" t="s">
        <v>223</v>
      </c>
      <c r="H9" s="173"/>
    </row>
    <row r="10" spans="1:8" s="75" customFormat="1" ht="26.25" customHeight="1">
      <c r="A10" s="73" t="s">
        <v>341</v>
      </c>
      <c r="B10" s="179" t="s">
        <v>343</v>
      </c>
      <c r="C10" s="71" t="s">
        <v>344</v>
      </c>
      <c r="D10" s="71" t="s">
        <v>191</v>
      </c>
      <c r="E10" s="79">
        <v>330000000</v>
      </c>
      <c r="F10" s="74" t="s">
        <v>88</v>
      </c>
      <c r="G10" s="500" t="s">
        <v>224</v>
      </c>
      <c r="H10" s="173"/>
    </row>
    <row r="11" spans="1:8" s="75" customFormat="1" ht="26.25" customHeight="1">
      <c r="A11" s="73" t="s">
        <v>87</v>
      </c>
      <c r="B11" s="179" t="s">
        <v>265</v>
      </c>
      <c r="C11" s="71" t="s">
        <v>344</v>
      </c>
      <c r="D11" s="71" t="s">
        <v>345</v>
      </c>
      <c r="E11" s="79">
        <v>330000000</v>
      </c>
      <c r="F11" s="74" t="s">
        <v>88</v>
      </c>
      <c r="G11" s="500" t="s">
        <v>234</v>
      </c>
      <c r="H11" s="173"/>
    </row>
    <row r="12" spans="1:8" s="75" customFormat="1" ht="28.5" customHeight="1">
      <c r="A12" s="73" t="s">
        <v>341</v>
      </c>
      <c r="B12" s="179" t="s">
        <v>346</v>
      </c>
      <c r="C12" s="71" t="s">
        <v>179</v>
      </c>
      <c r="D12" s="71" t="s">
        <v>345</v>
      </c>
      <c r="E12" s="79">
        <v>220000000</v>
      </c>
      <c r="F12" s="74" t="s">
        <v>88</v>
      </c>
      <c r="G12" s="500" t="s">
        <v>235</v>
      </c>
      <c r="H12" s="173"/>
    </row>
    <row r="13" spans="1:8" s="75" customFormat="1" ht="28.5" customHeight="1">
      <c r="A13" s="73" t="s">
        <v>87</v>
      </c>
      <c r="B13" s="179" t="s">
        <v>347</v>
      </c>
      <c r="C13" s="71" t="s">
        <v>179</v>
      </c>
      <c r="D13" s="71" t="s">
        <v>191</v>
      </c>
      <c r="E13" s="79">
        <v>131000000</v>
      </c>
      <c r="F13" s="74" t="s">
        <v>88</v>
      </c>
      <c r="G13" s="500" t="s">
        <v>263</v>
      </c>
      <c r="H13" s="173"/>
    </row>
    <row r="14" spans="1:8" s="75" customFormat="1" ht="28.5" customHeight="1">
      <c r="A14" s="73" t="s">
        <v>87</v>
      </c>
      <c r="B14" s="179" t="s">
        <v>348</v>
      </c>
      <c r="C14" s="71" t="s">
        <v>344</v>
      </c>
      <c r="D14" s="71" t="s">
        <v>191</v>
      </c>
      <c r="E14" s="79">
        <f>19000000-1495800</f>
        <v>17504200</v>
      </c>
      <c r="F14" s="74" t="s">
        <v>88</v>
      </c>
      <c r="G14" s="500" t="s">
        <v>264</v>
      </c>
      <c r="H14" s="173" t="s">
        <v>494</v>
      </c>
    </row>
    <row r="15" spans="1:8" s="75" customFormat="1" ht="26.25" customHeight="1">
      <c r="A15" s="713" t="s">
        <v>349</v>
      </c>
      <c r="B15" s="714"/>
      <c r="C15" s="714"/>
      <c r="D15" s="714"/>
      <c r="E15" s="147">
        <f>SUM(E9:E14)</f>
        <v>1298504200</v>
      </c>
      <c r="F15" s="74"/>
      <c r="G15" s="500"/>
      <c r="H15" s="173"/>
    </row>
    <row r="16" spans="1:8" s="75" customFormat="1" ht="26.25" customHeight="1">
      <c r="A16" s="73" t="s">
        <v>70</v>
      </c>
      <c r="B16" s="71" t="s">
        <v>350</v>
      </c>
      <c r="C16" s="71" t="s">
        <v>179</v>
      </c>
      <c r="D16" s="71" t="s">
        <v>364</v>
      </c>
      <c r="E16" s="502">
        <v>20400000</v>
      </c>
      <c r="F16" s="74" t="s">
        <v>181</v>
      </c>
      <c r="G16" s="503" t="s">
        <v>225</v>
      </c>
      <c r="H16" s="174"/>
    </row>
    <row r="17" spans="1:12" s="75" customFormat="1" ht="26.25" customHeight="1">
      <c r="A17" s="73" t="s">
        <v>70</v>
      </c>
      <c r="B17" s="71" t="s">
        <v>351</v>
      </c>
      <c r="C17" s="71" t="s">
        <v>344</v>
      </c>
      <c r="D17" s="71" t="s">
        <v>352</v>
      </c>
      <c r="E17" s="502">
        <v>20500000</v>
      </c>
      <c r="F17" s="74" t="s">
        <v>181</v>
      </c>
      <c r="G17" s="503" t="s">
        <v>230</v>
      </c>
      <c r="H17" s="174"/>
    </row>
    <row r="18" spans="1:12" s="75" customFormat="1" ht="26.25" customHeight="1">
      <c r="A18" s="73" t="s">
        <v>70</v>
      </c>
      <c r="B18" s="71" t="s">
        <v>268</v>
      </c>
      <c r="C18" s="71" t="s">
        <v>179</v>
      </c>
      <c r="D18" s="71" t="s">
        <v>353</v>
      </c>
      <c r="E18" s="502">
        <v>20500000</v>
      </c>
      <c r="F18" s="74" t="s">
        <v>181</v>
      </c>
      <c r="G18" s="503" t="s">
        <v>231</v>
      </c>
      <c r="H18" s="174"/>
    </row>
    <row r="19" spans="1:12" s="75" customFormat="1" ht="26.25" customHeight="1">
      <c r="A19" s="73" t="s">
        <v>354</v>
      </c>
      <c r="B19" s="71" t="s">
        <v>340</v>
      </c>
      <c r="C19" s="71" t="s">
        <v>179</v>
      </c>
      <c r="D19" s="71" t="s">
        <v>352</v>
      </c>
      <c r="E19" s="502">
        <v>18739000</v>
      </c>
      <c r="F19" s="74" t="s">
        <v>181</v>
      </c>
      <c r="G19" s="503" t="s">
        <v>232</v>
      </c>
      <c r="H19" s="174"/>
      <c r="L19" s="75" t="s">
        <v>243</v>
      </c>
    </row>
    <row r="20" spans="1:12" s="75" customFormat="1" ht="26.25" customHeight="1">
      <c r="A20" s="713" t="s">
        <v>349</v>
      </c>
      <c r="B20" s="714"/>
      <c r="C20" s="714"/>
      <c r="D20" s="714"/>
      <c r="E20" s="147">
        <f>SUM(E16:E19)</f>
        <v>80139000</v>
      </c>
      <c r="F20" s="74"/>
      <c r="G20" s="503"/>
      <c r="H20" s="174"/>
    </row>
    <row r="21" spans="1:12" s="75" customFormat="1" ht="26.25" customHeight="1">
      <c r="A21" s="73" t="s">
        <v>354</v>
      </c>
      <c r="B21" s="71" t="s">
        <v>350</v>
      </c>
      <c r="C21" s="71" t="s">
        <v>344</v>
      </c>
      <c r="D21" s="71" t="s">
        <v>355</v>
      </c>
      <c r="E21" s="79">
        <v>172000</v>
      </c>
      <c r="F21" s="74" t="s">
        <v>181</v>
      </c>
      <c r="G21" s="503" t="s">
        <v>225</v>
      </c>
      <c r="H21" s="174"/>
    </row>
    <row r="22" spans="1:12" s="75" customFormat="1" ht="26.25" customHeight="1">
      <c r="A22" s="713" t="s">
        <v>173</v>
      </c>
      <c r="B22" s="714"/>
      <c r="C22" s="714"/>
      <c r="D22" s="714"/>
      <c r="E22" s="147">
        <f>SUM(E21:E21)</f>
        <v>172000</v>
      </c>
      <c r="F22" s="74"/>
      <c r="G22" s="503"/>
      <c r="H22" s="174"/>
    </row>
    <row r="23" spans="1:12" s="75" customFormat="1" ht="26.25" customHeight="1">
      <c r="A23" s="73" t="s">
        <v>70</v>
      </c>
      <c r="B23" s="71" t="s">
        <v>269</v>
      </c>
      <c r="C23" s="71" t="s">
        <v>179</v>
      </c>
      <c r="D23" s="71" t="s">
        <v>250</v>
      </c>
      <c r="E23" s="79">
        <v>4305000</v>
      </c>
      <c r="F23" s="74" t="s">
        <v>181</v>
      </c>
      <c r="G23" s="503" t="s">
        <v>233</v>
      </c>
      <c r="H23" s="174"/>
    </row>
    <row r="24" spans="1:12" s="75" customFormat="1" ht="26.25" customHeight="1">
      <c r="A24" s="713" t="s">
        <v>173</v>
      </c>
      <c r="B24" s="714"/>
      <c r="C24" s="714"/>
      <c r="D24" s="714"/>
      <c r="E24" s="147">
        <f>E23</f>
        <v>4305000</v>
      </c>
      <c r="F24" s="74" t="s">
        <v>181</v>
      </c>
      <c r="G24" s="503"/>
      <c r="H24" s="174"/>
    </row>
    <row r="25" spans="1:12" s="75" customFormat="1" ht="26.25" customHeight="1">
      <c r="A25" s="73" t="s">
        <v>70</v>
      </c>
      <c r="B25" s="71" t="s">
        <v>351</v>
      </c>
      <c r="C25" s="71" t="s">
        <v>179</v>
      </c>
      <c r="D25" s="71" t="s">
        <v>309</v>
      </c>
      <c r="E25" s="79">
        <v>2470000</v>
      </c>
      <c r="F25" s="74" t="s">
        <v>181</v>
      </c>
      <c r="G25" s="503" t="s">
        <v>233</v>
      </c>
      <c r="H25" s="174"/>
    </row>
    <row r="26" spans="1:12" s="75" customFormat="1" ht="26.25" customHeight="1">
      <c r="A26" s="713" t="s">
        <v>173</v>
      </c>
      <c r="B26" s="714"/>
      <c r="C26" s="714"/>
      <c r="D26" s="714"/>
      <c r="E26" s="147">
        <f>E25</f>
        <v>2470000</v>
      </c>
      <c r="F26" s="74" t="s">
        <v>181</v>
      </c>
      <c r="G26" s="503"/>
      <c r="H26" s="174"/>
    </row>
    <row r="27" spans="1:12" s="75" customFormat="1" ht="26.25" customHeight="1">
      <c r="A27" s="73" t="s">
        <v>70</v>
      </c>
      <c r="B27" s="71" t="s">
        <v>356</v>
      </c>
      <c r="C27" s="71" t="s">
        <v>344</v>
      </c>
      <c r="D27" s="71" t="s">
        <v>241</v>
      </c>
      <c r="E27" s="79">
        <v>1425000</v>
      </c>
      <c r="F27" s="74" t="s">
        <v>181</v>
      </c>
      <c r="G27" s="503" t="s">
        <v>233</v>
      </c>
      <c r="H27" s="174"/>
    </row>
    <row r="28" spans="1:12" s="75" customFormat="1" ht="26.25" customHeight="1">
      <c r="A28" s="713" t="s">
        <v>173</v>
      </c>
      <c r="B28" s="714"/>
      <c r="C28" s="714"/>
      <c r="D28" s="714"/>
      <c r="E28" s="147">
        <f>E27</f>
        <v>1425000</v>
      </c>
      <c r="F28" s="74"/>
      <c r="G28" s="503"/>
      <c r="H28" s="174"/>
    </row>
    <row r="29" spans="1:12" s="75" customFormat="1" ht="26.25" customHeight="1">
      <c r="A29" s="73" t="s">
        <v>70</v>
      </c>
      <c r="B29" s="71" t="s">
        <v>357</v>
      </c>
      <c r="C29" s="71" t="s">
        <v>179</v>
      </c>
      <c r="D29" s="71" t="s">
        <v>271</v>
      </c>
      <c r="E29" s="80">
        <v>1884900</v>
      </c>
      <c r="F29" s="155" t="s">
        <v>236</v>
      </c>
      <c r="G29" s="503" t="s">
        <v>225</v>
      </c>
      <c r="H29" s="174"/>
    </row>
    <row r="30" spans="1:12" s="75" customFormat="1" ht="26.25" customHeight="1">
      <c r="A30" s="73" t="s">
        <v>70</v>
      </c>
      <c r="B30" s="71" t="s">
        <v>356</v>
      </c>
      <c r="C30" s="71" t="s">
        <v>179</v>
      </c>
      <c r="D30" s="71" t="s">
        <v>270</v>
      </c>
      <c r="E30" s="80">
        <v>1308450</v>
      </c>
      <c r="F30" s="155" t="s">
        <v>236</v>
      </c>
      <c r="G30" s="503" t="s">
        <v>230</v>
      </c>
      <c r="H30" s="174"/>
    </row>
    <row r="31" spans="1:12" s="75" customFormat="1" ht="26.25" customHeight="1">
      <c r="A31" s="73" t="s">
        <v>70</v>
      </c>
      <c r="B31" s="71" t="s">
        <v>268</v>
      </c>
      <c r="C31" s="71" t="s">
        <v>179</v>
      </c>
      <c r="D31" s="71" t="s">
        <v>270</v>
      </c>
      <c r="E31" s="80">
        <v>2687890</v>
      </c>
      <c r="F31" s="155" t="s">
        <v>236</v>
      </c>
      <c r="G31" s="503" t="s">
        <v>231</v>
      </c>
      <c r="H31" s="174"/>
    </row>
    <row r="32" spans="1:12" s="75" customFormat="1" ht="26.25" customHeight="1">
      <c r="A32" s="73" t="s">
        <v>354</v>
      </c>
      <c r="B32" s="71" t="s">
        <v>269</v>
      </c>
      <c r="C32" s="71" t="s">
        <v>179</v>
      </c>
      <c r="D32" s="71" t="s">
        <v>270</v>
      </c>
      <c r="E32" s="80">
        <v>1017110</v>
      </c>
      <c r="F32" s="155" t="s">
        <v>236</v>
      </c>
      <c r="G32" s="503" t="s">
        <v>232</v>
      </c>
      <c r="H32" s="174"/>
    </row>
    <row r="33" spans="1:8" s="75" customFormat="1" ht="26.25" customHeight="1">
      <c r="A33" s="713" t="s">
        <v>173</v>
      </c>
      <c r="B33" s="714"/>
      <c r="C33" s="714"/>
      <c r="D33" s="714"/>
      <c r="E33" s="147">
        <f>SUM(E29:E32)</f>
        <v>6898350</v>
      </c>
      <c r="F33" s="155"/>
      <c r="G33" s="500"/>
      <c r="H33" s="173"/>
    </row>
    <row r="34" spans="1:8" s="75" customFormat="1" ht="26.25" customHeight="1">
      <c r="A34" s="73" t="s">
        <v>354</v>
      </c>
      <c r="B34" s="71" t="s">
        <v>350</v>
      </c>
      <c r="C34" s="71" t="s">
        <v>179</v>
      </c>
      <c r="D34" s="71" t="s">
        <v>365</v>
      </c>
      <c r="E34" s="80">
        <v>10107400</v>
      </c>
      <c r="F34" s="155" t="s">
        <v>236</v>
      </c>
      <c r="G34" s="503" t="s">
        <v>225</v>
      </c>
      <c r="H34" s="174"/>
    </row>
    <row r="35" spans="1:8" s="75" customFormat="1" ht="26.25" customHeight="1">
      <c r="A35" s="73" t="s">
        <v>70</v>
      </c>
      <c r="B35" s="71" t="s">
        <v>356</v>
      </c>
      <c r="C35" s="71" t="s">
        <v>179</v>
      </c>
      <c r="D35" s="71" t="s">
        <v>365</v>
      </c>
      <c r="E35" s="80">
        <v>2162330</v>
      </c>
      <c r="F35" s="155" t="s">
        <v>236</v>
      </c>
      <c r="G35" s="503" t="s">
        <v>230</v>
      </c>
      <c r="H35" s="174"/>
    </row>
    <row r="36" spans="1:8" s="75" customFormat="1" ht="26.25" customHeight="1">
      <c r="A36" s="73" t="s">
        <v>70</v>
      </c>
      <c r="B36" s="71" t="s">
        <v>268</v>
      </c>
      <c r="C36" s="71" t="s">
        <v>179</v>
      </c>
      <c r="D36" s="71" t="s">
        <v>365</v>
      </c>
      <c r="E36" s="80">
        <v>8212360</v>
      </c>
      <c r="F36" s="155" t="s">
        <v>236</v>
      </c>
      <c r="G36" s="503" t="s">
        <v>231</v>
      </c>
      <c r="H36" s="174"/>
    </row>
    <row r="37" spans="1:8" s="75" customFormat="1" ht="26.25" customHeight="1">
      <c r="A37" s="73" t="s">
        <v>70</v>
      </c>
      <c r="B37" s="71" t="s">
        <v>269</v>
      </c>
      <c r="C37" s="71" t="s">
        <v>179</v>
      </c>
      <c r="D37" s="71" t="s">
        <v>365</v>
      </c>
      <c r="E37" s="80">
        <v>9000490</v>
      </c>
      <c r="F37" s="155" t="s">
        <v>236</v>
      </c>
      <c r="G37" s="503" t="s">
        <v>232</v>
      </c>
      <c r="H37" s="174"/>
    </row>
    <row r="38" spans="1:8" s="75" customFormat="1" ht="26.25" customHeight="1">
      <c r="A38" s="713" t="s">
        <v>349</v>
      </c>
      <c r="B38" s="714"/>
      <c r="C38" s="714"/>
      <c r="D38" s="714"/>
      <c r="E38" s="147">
        <f>SUM(E34:E37)</f>
        <v>29482580</v>
      </c>
      <c r="F38" s="155"/>
      <c r="G38" s="500"/>
      <c r="H38" s="173"/>
    </row>
    <row r="39" spans="1:8" s="75" customFormat="1" ht="26.25" customHeight="1">
      <c r="A39" s="73" t="s">
        <v>70</v>
      </c>
      <c r="B39" s="71" t="s">
        <v>350</v>
      </c>
      <c r="C39" s="71" t="s">
        <v>179</v>
      </c>
      <c r="D39" s="71" t="s">
        <v>358</v>
      </c>
      <c r="E39" s="80">
        <v>10394880</v>
      </c>
      <c r="F39" s="155" t="s">
        <v>236</v>
      </c>
      <c r="G39" s="503" t="s">
        <v>225</v>
      </c>
      <c r="H39" s="174"/>
    </row>
    <row r="40" spans="1:8" s="75" customFormat="1" ht="26.25" customHeight="1">
      <c r="A40" s="73" t="s">
        <v>70</v>
      </c>
      <c r="B40" s="71" t="s">
        <v>356</v>
      </c>
      <c r="C40" s="71" t="s">
        <v>179</v>
      </c>
      <c r="D40" s="71" t="s">
        <v>358</v>
      </c>
      <c r="E40" s="80">
        <v>6600000</v>
      </c>
      <c r="F40" s="155" t="s">
        <v>236</v>
      </c>
      <c r="G40" s="503" t="s">
        <v>230</v>
      </c>
      <c r="H40" s="174"/>
    </row>
    <row r="41" spans="1:8" s="75" customFormat="1" ht="26.25" customHeight="1">
      <c r="A41" s="73" t="s">
        <v>70</v>
      </c>
      <c r="B41" s="71" t="s">
        <v>268</v>
      </c>
      <c r="C41" s="71" t="s">
        <v>179</v>
      </c>
      <c r="D41" s="71" t="s">
        <v>359</v>
      </c>
      <c r="E41" s="80">
        <v>6600000</v>
      </c>
      <c r="F41" s="155" t="s">
        <v>236</v>
      </c>
      <c r="G41" s="503" t="s">
        <v>231</v>
      </c>
      <c r="H41" s="174"/>
    </row>
    <row r="42" spans="1:8" s="75" customFormat="1" ht="26.25" customHeight="1">
      <c r="A42" s="73" t="s">
        <v>70</v>
      </c>
      <c r="B42" s="71" t="s">
        <v>269</v>
      </c>
      <c r="C42" s="71" t="s">
        <v>179</v>
      </c>
      <c r="D42" s="71" t="s">
        <v>359</v>
      </c>
      <c r="E42" s="80">
        <v>6600000</v>
      </c>
      <c r="F42" s="155" t="s">
        <v>236</v>
      </c>
      <c r="G42" s="503" t="s">
        <v>232</v>
      </c>
      <c r="H42" s="174"/>
    </row>
    <row r="43" spans="1:8" s="75" customFormat="1" ht="26.25" customHeight="1">
      <c r="A43" s="713" t="s">
        <v>173</v>
      </c>
      <c r="B43" s="714"/>
      <c r="C43" s="714"/>
      <c r="D43" s="714"/>
      <c r="E43" s="147">
        <f>SUM(E39:E42)</f>
        <v>30194880</v>
      </c>
      <c r="F43" s="155"/>
      <c r="G43" s="500"/>
      <c r="H43" s="173"/>
    </row>
    <row r="44" spans="1:8" s="75" customFormat="1" ht="26.25" customHeight="1">
      <c r="A44" s="73" t="s">
        <v>354</v>
      </c>
      <c r="B44" s="71" t="s">
        <v>357</v>
      </c>
      <c r="C44" s="71" t="s">
        <v>179</v>
      </c>
      <c r="D44" s="71" t="s">
        <v>360</v>
      </c>
      <c r="E44" s="80">
        <v>5381200</v>
      </c>
      <c r="F44" s="155" t="s">
        <v>236</v>
      </c>
      <c r="G44" s="503" t="s">
        <v>225</v>
      </c>
      <c r="H44" s="174"/>
    </row>
    <row r="45" spans="1:8" s="75" customFormat="1" ht="26.25" customHeight="1">
      <c r="A45" s="73" t="s">
        <v>354</v>
      </c>
      <c r="B45" s="71" t="s">
        <v>356</v>
      </c>
      <c r="C45" s="71" t="s">
        <v>344</v>
      </c>
      <c r="D45" s="71" t="s">
        <v>330</v>
      </c>
      <c r="E45" s="80">
        <v>1300380</v>
      </c>
      <c r="F45" s="155" t="s">
        <v>236</v>
      </c>
      <c r="G45" s="503" t="s">
        <v>230</v>
      </c>
      <c r="H45" s="174"/>
    </row>
    <row r="46" spans="1:8" s="75" customFormat="1" ht="26.25" customHeight="1">
      <c r="A46" s="73" t="s">
        <v>70</v>
      </c>
      <c r="B46" s="71" t="s">
        <v>339</v>
      </c>
      <c r="C46" s="71" t="s">
        <v>344</v>
      </c>
      <c r="D46" s="71" t="s">
        <v>330</v>
      </c>
      <c r="E46" s="80">
        <v>1500000</v>
      </c>
      <c r="F46" s="155" t="s">
        <v>236</v>
      </c>
      <c r="G46" s="503" t="s">
        <v>231</v>
      </c>
      <c r="H46" s="174"/>
    </row>
    <row r="47" spans="1:8" s="75" customFormat="1" ht="26.25" customHeight="1">
      <c r="A47" s="73" t="s">
        <v>354</v>
      </c>
      <c r="B47" s="71" t="s">
        <v>269</v>
      </c>
      <c r="C47" s="71" t="s">
        <v>344</v>
      </c>
      <c r="D47" s="71" t="s">
        <v>360</v>
      </c>
      <c r="E47" s="80">
        <v>1350000</v>
      </c>
      <c r="F47" s="155" t="s">
        <v>236</v>
      </c>
      <c r="G47" s="503" t="s">
        <v>232</v>
      </c>
      <c r="H47" s="174"/>
    </row>
    <row r="48" spans="1:8" s="75" customFormat="1" ht="26.25" customHeight="1" thickBot="1">
      <c r="A48" s="718" t="s">
        <v>173</v>
      </c>
      <c r="B48" s="719"/>
      <c r="C48" s="719"/>
      <c r="D48" s="719"/>
      <c r="E48" s="507">
        <f>SUM(E44:E47)</f>
        <v>9531580</v>
      </c>
      <c r="F48" s="508"/>
      <c r="G48" s="509"/>
      <c r="H48" s="510"/>
    </row>
    <row r="49" spans="1:8" s="14" customFormat="1" ht="26.25" customHeight="1" thickBot="1">
      <c r="A49" s="715" t="s">
        <v>49</v>
      </c>
      <c r="B49" s="716"/>
      <c r="C49" s="716"/>
      <c r="D49" s="717"/>
      <c r="E49" s="498">
        <f>E8+E15+E20+E22+E24+E26+E28+E33+E38+E43+E48</f>
        <v>2456971180</v>
      </c>
      <c r="F49" s="499"/>
      <c r="G49" s="511"/>
      <c r="H49" s="72"/>
    </row>
    <row r="50" spans="1:8" s="14" customFormat="1" ht="26.25" customHeight="1">
      <c r="A50" s="17"/>
      <c r="B50" s="17"/>
      <c r="C50" s="17"/>
      <c r="D50" s="17"/>
      <c r="E50" s="69"/>
      <c r="F50" s="70"/>
      <c r="G50" s="70"/>
      <c r="H50" s="68"/>
    </row>
    <row r="51" spans="1:8" s="14" customFormat="1" ht="26.25" customHeight="1">
      <c r="A51" s="17"/>
      <c r="B51" s="17"/>
      <c r="C51" s="17"/>
      <c r="D51" s="17"/>
      <c r="E51" s="69"/>
      <c r="F51" s="70"/>
      <c r="G51" s="70"/>
      <c r="H51" s="68"/>
    </row>
    <row r="52" spans="1:8" ht="24" customHeight="1">
      <c r="A52" s="17"/>
      <c r="B52" s="17"/>
      <c r="C52" s="17"/>
      <c r="D52" s="17"/>
      <c r="E52" s="69"/>
      <c r="F52" s="70"/>
      <c r="G52" s="70"/>
      <c r="H52" s="68"/>
    </row>
    <row r="53" spans="1:8" ht="24" customHeight="1">
      <c r="A53" s="17"/>
      <c r="B53" s="17"/>
      <c r="C53" s="17"/>
      <c r="D53" s="17"/>
      <c r="E53" s="69"/>
      <c r="F53" s="70"/>
      <c r="G53" s="70"/>
      <c r="H53" s="68"/>
    </row>
    <row r="54" spans="1:8" ht="24" customHeight="1">
      <c r="A54" s="17"/>
      <c r="B54" s="17"/>
      <c r="C54" s="17"/>
      <c r="D54" s="17"/>
      <c r="E54" s="69"/>
      <c r="F54" s="70"/>
      <c r="G54" s="70"/>
      <c r="H54" s="68"/>
    </row>
    <row r="55" spans="1:8" ht="24" customHeight="1">
      <c r="A55" s="17"/>
      <c r="B55" s="17"/>
      <c r="C55" s="17"/>
      <c r="D55" s="17"/>
      <c r="E55" s="69"/>
      <c r="F55" s="70"/>
      <c r="G55" s="70"/>
      <c r="H55" s="68"/>
    </row>
    <row r="56" spans="1:8" ht="24" customHeight="1">
      <c r="A56" s="17"/>
      <c r="B56" s="17"/>
      <c r="C56" s="17"/>
      <c r="D56" s="17"/>
      <c r="E56" s="69"/>
      <c r="F56" s="70"/>
      <c r="G56" s="70"/>
      <c r="H56" s="68"/>
    </row>
    <row r="57" spans="1:8" ht="24" customHeight="1">
      <c r="A57" s="17"/>
      <c r="B57" s="17"/>
      <c r="C57" s="17"/>
      <c r="D57" s="17"/>
      <c r="E57" s="69"/>
      <c r="F57" s="70"/>
      <c r="G57" s="70"/>
      <c r="H57" s="68"/>
    </row>
    <row r="58" spans="1:8" ht="24" customHeight="1">
      <c r="A58" s="17"/>
      <c r="B58" s="17"/>
      <c r="C58" s="17"/>
      <c r="D58" s="17"/>
      <c r="E58" s="69"/>
      <c r="F58" s="70"/>
      <c r="G58" s="70"/>
      <c r="H58" s="68"/>
    </row>
    <row r="59" spans="1:8" ht="24" customHeight="1">
      <c r="A59" s="17"/>
      <c r="B59" s="17"/>
      <c r="C59" s="17"/>
      <c r="D59" s="17"/>
      <c r="E59" s="69"/>
      <c r="F59" s="70"/>
      <c r="G59" s="70"/>
      <c r="H59" s="68"/>
    </row>
    <row r="60" spans="1:8" ht="24" customHeight="1">
      <c r="A60" s="17"/>
      <c r="B60" s="17"/>
      <c r="C60" s="17"/>
      <c r="D60" s="17"/>
      <c r="E60" s="69"/>
      <c r="F60" s="70"/>
      <c r="G60" s="70"/>
      <c r="H60" s="68"/>
    </row>
    <row r="61" spans="1:8" ht="24" customHeight="1">
      <c r="A61" s="17"/>
      <c r="B61" s="17"/>
      <c r="C61" s="17"/>
      <c r="D61" s="17"/>
      <c r="E61" s="69"/>
      <c r="F61" s="70"/>
      <c r="G61" s="70"/>
      <c r="H61" s="68"/>
    </row>
    <row r="62" spans="1:8" ht="24" customHeight="1">
      <c r="A62" s="17"/>
      <c r="B62" s="17"/>
      <c r="C62" s="17"/>
      <c r="D62" s="17"/>
      <c r="E62" s="69"/>
      <c r="F62" s="70"/>
      <c r="G62" s="70"/>
      <c r="H62" s="68"/>
    </row>
    <row r="63" spans="1:8" ht="24" customHeight="1">
      <c r="A63" s="17"/>
      <c r="B63" s="17"/>
      <c r="C63" s="17"/>
      <c r="D63" s="17"/>
      <c r="E63" s="69"/>
      <c r="F63" s="70"/>
      <c r="G63" s="70"/>
      <c r="H63" s="68"/>
    </row>
    <row r="64" spans="1:8" ht="24" customHeight="1">
      <c r="A64" s="17"/>
      <c r="B64" s="17"/>
      <c r="C64" s="17"/>
      <c r="D64" s="17"/>
      <c r="E64" s="69"/>
      <c r="F64" s="70"/>
      <c r="G64" s="70"/>
      <c r="H64" s="68"/>
    </row>
    <row r="65" spans="1:8" ht="24" customHeight="1">
      <c r="A65" s="17"/>
      <c r="B65" s="17"/>
      <c r="C65" s="17"/>
      <c r="D65" s="17"/>
      <c r="E65" s="69"/>
      <c r="F65" s="70"/>
      <c r="G65" s="70"/>
      <c r="H65" s="68"/>
    </row>
    <row r="66" spans="1:8" ht="24" customHeight="1">
      <c r="A66" s="17"/>
      <c r="B66" s="17"/>
      <c r="C66" s="17"/>
      <c r="D66" s="17"/>
      <c r="E66" s="69"/>
      <c r="F66" s="70"/>
      <c r="G66" s="70"/>
      <c r="H66" s="68"/>
    </row>
    <row r="67" spans="1:8" ht="24" customHeight="1">
      <c r="A67" s="17"/>
      <c r="B67" s="17"/>
      <c r="C67" s="17"/>
      <c r="D67" s="17"/>
      <c r="E67" s="69"/>
      <c r="F67" s="70"/>
      <c r="G67" s="70"/>
      <c r="H67" s="68"/>
    </row>
    <row r="68" spans="1:8" ht="24" customHeight="1">
      <c r="A68" s="17"/>
      <c r="B68" s="17"/>
      <c r="C68" s="17"/>
      <c r="D68" s="17"/>
      <c r="E68" s="69"/>
      <c r="F68" s="70"/>
      <c r="G68" s="70"/>
      <c r="H68" s="68"/>
    </row>
    <row r="69" spans="1:8" ht="24" customHeight="1">
      <c r="A69" s="17"/>
      <c r="B69" s="17"/>
      <c r="C69" s="17"/>
      <c r="D69" s="17"/>
      <c r="E69" s="69"/>
      <c r="F69" s="70"/>
      <c r="G69" s="70"/>
      <c r="H69" s="68"/>
    </row>
    <row r="70" spans="1:8" ht="24" customHeight="1">
      <c r="A70" s="17"/>
      <c r="B70" s="17"/>
      <c r="C70" s="17"/>
      <c r="D70" s="17"/>
      <c r="E70" s="69"/>
      <c r="F70" s="70"/>
      <c r="G70" s="70"/>
      <c r="H70" s="68"/>
    </row>
    <row r="71" spans="1:8" ht="24" customHeight="1">
      <c r="A71" s="17"/>
      <c r="B71" s="17"/>
      <c r="C71" s="17"/>
      <c r="D71" s="17"/>
      <c r="E71" s="69"/>
      <c r="F71" s="70"/>
      <c r="G71" s="70"/>
      <c r="H71" s="68"/>
    </row>
    <row r="72" spans="1:8" ht="24" customHeight="1">
      <c r="A72" s="17"/>
      <c r="B72" s="17"/>
      <c r="C72" s="17"/>
      <c r="D72" s="17"/>
      <c r="E72" s="69"/>
      <c r="F72" s="70"/>
      <c r="G72" s="70"/>
      <c r="H72" s="68"/>
    </row>
    <row r="73" spans="1:8" ht="24" customHeight="1">
      <c r="A73" s="17"/>
      <c r="B73" s="17"/>
      <c r="C73" s="17"/>
      <c r="D73" s="17"/>
      <c r="E73" s="69"/>
      <c r="F73" s="70"/>
      <c r="G73" s="70"/>
      <c r="H73" s="68"/>
    </row>
    <row r="74" spans="1:8" ht="24" customHeight="1">
      <c r="A74" s="17"/>
      <c r="B74" s="17"/>
      <c r="C74" s="17"/>
      <c r="D74" s="17"/>
      <c r="E74" s="69"/>
      <c r="F74" s="70"/>
      <c r="G74" s="70"/>
      <c r="H74" s="68"/>
    </row>
    <row r="75" spans="1:8" ht="24" customHeight="1">
      <c r="A75" s="17"/>
      <c r="B75" s="17"/>
      <c r="C75" s="17"/>
      <c r="D75" s="17"/>
      <c r="E75" s="69"/>
      <c r="F75" s="70"/>
      <c r="G75" s="70"/>
      <c r="H75" s="68"/>
    </row>
    <row r="76" spans="1:8" ht="24" customHeight="1">
      <c r="A76" s="17"/>
      <c r="B76" s="17"/>
      <c r="C76" s="17"/>
      <c r="D76" s="17"/>
      <c r="E76" s="69"/>
      <c r="F76" s="70"/>
      <c r="G76" s="70"/>
      <c r="H76" s="68"/>
    </row>
    <row r="77" spans="1:8" ht="24" customHeight="1">
      <c r="A77" s="17"/>
      <c r="B77" s="17"/>
      <c r="C77" s="17"/>
      <c r="D77" s="17"/>
      <c r="E77" s="69"/>
      <c r="F77" s="70"/>
      <c r="G77" s="70"/>
      <c r="H77" s="68"/>
    </row>
    <row r="78" spans="1:8" ht="24" customHeight="1">
      <c r="A78" s="17"/>
      <c r="B78" s="17"/>
      <c r="C78" s="17"/>
      <c r="D78" s="17"/>
      <c r="E78" s="16"/>
      <c r="F78" s="15"/>
      <c r="G78" s="15"/>
      <c r="H78" s="15"/>
    </row>
    <row r="79" spans="1:8" ht="24" customHeight="1"/>
    <row r="80" spans="1:8" ht="24" customHeight="1"/>
    <row r="81" ht="24" customHeight="1"/>
  </sheetData>
  <sheetProtection password="CE7B" sheet="1" objects="1" scenarios="1"/>
  <autoFilter ref="A3:H66"/>
  <mergeCells count="13">
    <mergeCell ref="A24:D24"/>
    <mergeCell ref="A22:D22"/>
    <mergeCell ref="A1:H1"/>
    <mergeCell ref="A8:D8"/>
    <mergeCell ref="A15:D15"/>
    <mergeCell ref="A20:D20"/>
    <mergeCell ref="A26:D26"/>
    <mergeCell ref="A28:D28"/>
    <mergeCell ref="A49:D49"/>
    <mergeCell ref="A33:D33"/>
    <mergeCell ref="A38:D38"/>
    <mergeCell ref="A43:D43"/>
    <mergeCell ref="A48:D48"/>
  </mergeCells>
  <phoneticPr fontId="16" type="noConversion"/>
  <pageMargins left="0.39347222447395325" right="0.43291667103767395" top="0.8658333420753479" bottom="0" header="0.43291667103767395" footer="0"/>
  <pageSetup paperSize="9" scale="65" fitToHeight="0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7"/>
  <sheetViews>
    <sheetView view="pageBreakPreview" zoomScale="60" zoomScaleNormal="100" workbookViewId="0">
      <selection activeCell="I21" sqref="I21"/>
    </sheetView>
  </sheetViews>
  <sheetFormatPr defaultRowHeight="13.5"/>
  <cols>
    <col min="1" max="1" width="18.25" style="1" customWidth="1"/>
    <col min="2" max="2" width="21.125" style="189" customWidth="1"/>
    <col min="3" max="3" width="16.25" style="2" customWidth="1"/>
    <col min="4" max="4" width="21.625" style="3" customWidth="1"/>
    <col min="5" max="5" width="8.75" style="1" customWidth="1"/>
    <col min="6" max="16384" width="9" style="1"/>
  </cols>
  <sheetData>
    <row r="1" spans="1:5" ht="32.25" customHeight="1">
      <c r="A1" s="721" t="s">
        <v>258</v>
      </c>
      <c r="B1" s="721"/>
      <c r="C1" s="721"/>
      <c r="D1" s="721"/>
      <c r="E1" s="721"/>
    </row>
    <row r="2" spans="1:5" ht="20.25" customHeight="1" thickBot="1">
      <c r="A2" s="188" t="s">
        <v>244</v>
      </c>
      <c r="E2" s="4" t="s">
        <v>10</v>
      </c>
    </row>
    <row r="3" spans="1:5" s="189" customFormat="1" ht="26.25" customHeight="1" thickBot="1">
      <c r="A3" s="197" t="s">
        <v>62</v>
      </c>
      <c r="B3" s="5" t="s">
        <v>66</v>
      </c>
      <c r="C3" s="6" t="s">
        <v>11</v>
      </c>
      <c r="D3" s="7" t="s">
        <v>8</v>
      </c>
      <c r="E3" s="8" t="s">
        <v>48</v>
      </c>
    </row>
    <row r="4" spans="1:5" s="189" customFormat="1" ht="18" customHeight="1">
      <c r="A4" s="165" t="s">
        <v>196</v>
      </c>
      <c r="B4" s="166" t="s">
        <v>197</v>
      </c>
      <c r="C4" s="419">
        <v>606681287</v>
      </c>
      <c r="D4" s="167" t="s">
        <v>197</v>
      </c>
      <c r="E4" s="168"/>
    </row>
    <row r="5" spans="1:5" s="189" customFormat="1" ht="18" customHeight="1" thickBot="1">
      <c r="A5" s="154" t="s">
        <v>198</v>
      </c>
      <c r="B5" s="289" t="s">
        <v>198</v>
      </c>
      <c r="C5" s="290">
        <v>1760000</v>
      </c>
      <c r="D5" s="11" t="s">
        <v>249</v>
      </c>
      <c r="E5" s="66"/>
    </row>
    <row r="6" spans="1:5" s="189" customFormat="1" ht="23.25" customHeight="1" thickBot="1">
      <c r="A6" s="722" t="s">
        <v>30</v>
      </c>
      <c r="B6" s="723"/>
      <c r="C6" s="12">
        <f>SUM(C4:C5)</f>
        <v>608441287</v>
      </c>
      <c r="D6" s="9"/>
      <c r="E6" s="10"/>
    </row>
    <row r="7" spans="1:5" s="189" customFormat="1" ht="23.25" customHeight="1">
      <c r="A7" s="1"/>
      <c r="C7" s="2"/>
      <c r="D7" s="3"/>
      <c r="E7" s="1"/>
    </row>
  </sheetData>
  <mergeCells count="2">
    <mergeCell ref="A1:E1"/>
    <mergeCell ref="A6:B6"/>
  </mergeCells>
  <phoneticPr fontId="16" type="noConversion"/>
  <pageMargins left="0.5" right="0.5" top="1" bottom="0.54000002145767212" header="0.5" footer="0.5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32"/>
  <sheetViews>
    <sheetView zoomScaleNormal="100" zoomScaleSheetLayoutView="100" workbookViewId="0">
      <selection activeCell="H16" sqref="H16"/>
    </sheetView>
  </sheetViews>
  <sheetFormatPr defaultRowHeight="16.5"/>
  <cols>
    <col min="1" max="1" width="11.375" style="35" customWidth="1"/>
    <col min="2" max="2" width="22.125" style="60" customWidth="1"/>
    <col min="3" max="3" width="16.5" style="34" customWidth="1"/>
    <col min="4" max="4" width="28.875" style="61" customWidth="1"/>
    <col min="5" max="5" width="9.5" style="35" customWidth="1"/>
    <col min="6" max="254" width="9" style="35"/>
    <col min="255" max="255" width="13.125" style="35" customWidth="1"/>
    <col min="256" max="256" width="22.875" style="35" customWidth="1"/>
    <col min="257" max="257" width="18.375" style="35" customWidth="1"/>
    <col min="258" max="258" width="28.875" style="35" customWidth="1"/>
    <col min="259" max="259" width="9.5" style="35" customWidth="1"/>
    <col min="260" max="260" width="12.625" style="35" bestFit="1" customWidth="1"/>
    <col min="261" max="510" width="9" style="35"/>
    <col min="511" max="511" width="13.125" style="35" customWidth="1"/>
    <col min="512" max="512" width="22.875" style="35" customWidth="1"/>
    <col min="513" max="513" width="18.375" style="35" customWidth="1"/>
    <col min="514" max="514" width="28.875" style="35" customWidth="1"/>
    <col min="515" max="515" width="9.5" style="35" customWidth="1"/>
    <col min="516" max="516" width="12.625" style="35" bestFit="1" customWidth="1"/>
    <col min="517" max="766" width="9" style="35"/>
    <col min="767" max="767" width="13.125" style="35" customWidth="1"/>
    <col min="768" max="768" width="22.875" style="35" customWidth="1"/>
    <col min="769" max="769" width="18.375" style="35" customWidth="1"/>
    <col min="770" max="770" width="28.875" style="35" customWidth="1"/>
    <col min="771" max="771" width="9.5" style="35" customWidth="1"/>
    <col min="772" max="772" width="12.625" style="35" bestFit="1" customWidth="1"/>
    <col min="773" max="1022" width="9" style="35"/>
    <col min="1023" max="1023" width="13.125" style="35" customWidth="1"/>
    <col min="1024" max="1024" width="22.875" style="35" customWidth="1"/>
    <col min="1025" max="1025" width="18.375" style="35" customWidth="1"/>
    <col min="1026" max="1026" width="28.875" style="35" customWidth="1"/>
    <col min="1027" max="1027" width="9.5" style="35" customWidth="1"/>
    <col min="1028" max="1028" width="12.625" style="35" bestFit="1" customWidth="1"/>
    <col min="1029" max="1278" width="9" style="35"/>
    <col min="1279" max="1279" width="13.125" style="35" customWidth="1"/>
    <col min="1280" max="1280" width="22.875" style="35" customWidth="1"/>
    <col min="1281" max="1281" width="18.375" style="35" customWidth="1"/>
    <col min="1282" max="1282" width="28.875" style="35" customWidth="1"/>
    <col min="1283" max="1283" width="9.5" style="35" customWidth="1"/>
    <col min="1284" max="1284" width="12.625" style="35" bestFit="1" customWidth="1"/>
    <col min="1285" max="1534" width="9" style="35"/>
    <col min="1535" max="1535" width="13.125" style="35" customWidth="1"/>
    <col min="1536" max="1536" width="22.875" style="35" customWidth="1"/>
    <col min="1537" max="1537" width="18.375" style="35" customWidth="1"/>
    <col min="1538" max="1538" width="28.875" style="35" customWidth="1"/>
    <col min="1539" max="1539" width="9.5" style="35" customWidth="1"/>
    <col min="1540" max="1540" width="12.625" style="35" bestFit="1" customWidth="1"/>
    <col min="1541" max="1790" width="9" style="35"/>
    <col min="1791" max="1791" width="13.125" style="35" customWidth="1"/>
    <col min="1792" max="1792" width="22.875" style="35" customWidth="1"/>
    <col min="1793" max="1793" width="18.375" style="35" customWidth="1"/>
    <col min="1794" max="1794" width="28.875" style="35" customWidth="1"/>
    <col min="1795" max="1795" width="9.5" style="35" customWidth="1"/>
    <col min="1796" max="1796" width="12.625" style="35" bestFit="1" customWidth="1"/>
    <col min="1797" max="2046" width="9" style="35"/>
    <col min="2047" max="2047" width="13.125" style="35" customWidth="1"/>
    <col min="2048" max="2048" width="22.875" style="35" customWidth="1"/>
    <col min="2049" max="2049" width="18.375" style="35" customWidth="1"/>
    <col min="2050" max="2050" width="28.875" style="35" customWidth="1"/>
    <col min="2051" max="2051" width="9.5" style="35" customWidth="1"/>
    <col min="2052" max="2052" width="12.625" style="35" bestFit="1" customWidth="1"/>
    <col min="2053" max="2302" width="9" style="35"/>
    <col min="2303" max="2303" width="13.125" style="35" customWidth="1"/>
    <col min="2304" max="2304" width="22.875" style="35" customWidth="1"/>
    <col min="2305" max="2305" width="18.375" style="35" customWidth="1"/>
    <col min="2306" max="2306" width="28.875" style="35" customWidth="1"/>
    <col min="2307" max="2307" width="9.5" style="35" customWidth="1"/>
    <col min="2308" max="2308" width="12.625" style="35" bestFit="1" customWidth="1"/>
    <col min="2309" max="2558" width="9" style="35"/>
    <col min="2559" max="2559" width="13.125" style="35" customWidth="1"/>
    <col min="2560" max="2560" width="22.875" style="35" customWidth="1"/>
    <col min="2561" max="2561" width="18.375" style="35" customWidth="1"/>
    <col min="2562" max="2562" width="28.875" style="35" customWidth="1"/>
    <col min="2563" max="2563" width="9.5" style="35" customWidth="1"/>
    <col min="2564" max="2564" width="12.625" style="35" bestFit="1" customWidth="1"/>
    <col min="2565" max="2814" width="9" style="35"/>
    <col min="2815" max="2815" width="13.125" style="35" customWidth="1"/>
    <col min="2816" max="2816" width="22.875" style="35" customWidth="1"/>
    <col min="2817" max="2817" width="18.375" style="35" customWidth="1"/>
    <col min="2818" max="2818" width="28.875" style="35" customWidth="1"/>
    <col min="2819" max="2819" width="9.5" style="35" customWidth="1"/>
    <col min="2820" max="2820" width="12.625" style="35" bestFit="1" customWidth="1"/>
    <col min="2821" max="3070" width="9" style="35"/>
    <col min="3071" max="3071" width="13.125" style="35" customWidth="1"/>
    <col min="3072" max="3072" width="22.875" style="35" customWidth="1"/>
    <col min="3073" max="3073" width="18.375" style="35" customWidth="1"/>
    <col min="3074" max="3074" width="28.875" style="35" customWidth="1"/>
    <col min="3075" max="3075" width="9.5" style="35" customWidth="1"/>
    <col min="3076" max="3076" width="12.625" style="35" bestFit="1" customWidth="1"/>
    <col min="3077" max="3326" width="9" style="35"/>
    <col min="3327" max="3327" width="13.125" style="35" customWidth="1"/>
    <col min="3328" max="3328" width="22.875" style="35" customWidth="1"/>
    <col min="3329" max="3329" width="18.375" style="35" customWidth="1"/>
    <col min="3330" max="3330" width="28.875" style="35" customWidth="1"/>
    <col min="3331" max="3331" width="9.5" style="35" customWidth="1"/>
    <col min="3332" max="3332" width="12.625" style="35" bestFit="1" customWidth="1"/>
    <col min="3333" max="3582" width="9" style="35"/>
    <col min="3583" max="3583" width="13.125" style="35" customWidth="1"/>
    <col min="3584" max="3584" width="22.875" style="35" customWidth="1"/>
    <col min="3585" max="3585" width="18.375" style="35" customWidth="1"/>
    <col min="3586" max="3586" width="28.875" style="35" customWidth="1"/>
    <col min="3587" max="3587" width="9.5" style="35" customWidth="1"/>
    <col min="3588" max="3588" width="12.625" style="35" bestFit="1" customWidth="1"/>
    <col min="3589" max="3838" width="9" style="35"/>
    <col min="3839" max="3839" width="13.125" style="35" customWidth="1"/>
    <col min="3840" max="3840" width="22.875" style="35" customWidth="1"/>
    <col min="3841" max="3841" width="18.375" style="35" customWidth="1"/>
    <col min="3842" max="3842" width="28.875" style="35" customWidth="1"/>
    <col min="3843" max="3843" width="9.5" style="35" customWidth="1"/>
    <col min="3844" max="3844" width="12.625" style="35" bestFit="1" customWidth="1"/>
    <col min="3845" max="4094" width="9" style="35"/>
    <col min="4095" max="4095" width="13.125" style="35" customWidth="1"/>
    <col min="4096" max="4096" width="22.875" style="35" customWidth="1"/>
    <col min="4097" max="4097" width="18.375" style="35" customWidth="1"/>
    <col min="4098" max="4098" width="28.875" style="35" customWidth="1"/>
    <col min="4099" max="4099" width="9.5" style="35" customWidth="1"/>
    <col min="4100" max="4100" width="12.625" style="35" bestFit="1" customWidth="1"/>
    <col min="4101" max="4350" width="9" style="35"/>
    <col min="4351" max="4351" width="13.125" style="35" customWidth="1"/>
    <col min="4352" max="4352" width="22.875" style="35" customWidth="1"/>
    <col min="4353" max="4353" width="18.375" style="35" customWidth="1"/>
    <col min="4354" max="4354" width="28.875" style="35" customWidth="1"/>
    <col min="4355" max="4355" width="9.5" style="35" customWidth="1"/>
    <col min="4356" max="4356" width="12.625" style="35" bestFit="1" customWidth="1"/>
    <col min="4357" max="4606" width="9" style="35"/>
    <col min="4607" max="4607" width="13.125" style="35" customWidth="1"/>
    <col min="4608" max="4608" width="22.875" style="35" customWidth="1"/>
    <col min="4609" max="4609" width="18.375" style="35" customWidth="1"/>
    <col min="4610" max="4610" width="28.875" style="35" customWidth="1"/>
    <col min="4611" max="4611" width="9.5" style="35" customWidth="1"/>
    <col min="4612" max="4612" width="12.625" style="35" bestFit="1" customWidth="1"/>
    <col min="4613" max="4862" width="9" style="35"/>
    <col min="4863" max="4863" width="13.125" style="35" customWidth="1"/>
    <col min="4864" max="4864" width="22.875" style="35" customWidth="1"/>
    <col min="4865" max="4865" width="18.375" style="35" customWidth="1"/>
    <col min="4866" max="4866" width="28.875" style="35" customWidth="1"/>
    <col min="4867" max="4867" width="9.5" style="35" customWidth="1"/>
    <col min="4868" max="4868" width="12.625" style="35" bestFit="1" customWidth="1"/>
    <col min="4869" max="5118" width="9" style="35"/>
    <col min="5119" max="5119" width="13.125" style="35" customWidth="1"/>
    <col min="5120" max="5120" width="22.875" style="35" customWidth="1"/>
    <col min="5121" max="5121" width="18.375" style="35" customWidth="1"/>
    <col min="5122" max="5122" width="28.875" style="35" customWidth="1"/>
    <col min="5123" max="5123" width="9.5" style="35" customWidth="1"/>
    <col min="5124" max="5124" width="12.625" style="35" bestFit="1" customWidth="1"/>
    <col min="5125" max="5374" width="9" style="35"/>
    <col min="5375" max="5375" width="13.125" style="35" customWidth="1"/>
    <col min="5376" max="5376" width="22.875" style="35" customWidth="1"/>
    <col min="5377" max="5377" width="18.375" style="35" customWidth="1"/>
    <col min="5378" max="5378" width="28.875" style="35" customWidth="1"/>
    <col min="5379" max="5379" width="9.5" style="35" customWidth="1"/>
    <col min="5380" max="5380" width="12.625" style="35" bestFit="1" customWidth="1"/>
    <col min="5381" max="5630" width="9" style="35"/>
    <col min="5631" max="5631" width="13.125" style="35" customWidth="1"/>
    <col min="5632" max="5632" width="22.875" style="35" customWidth="1"/>
    <col min="5633" max="5633" width="18.375" style="35" customWidth="1"/>
    <col min="5634" max="5634" width="28.875" style="35" customWidth="1"/>
    <col min="5635" max="5635" width="9.5" style="35" customWidth="1"/>
    <col min="5636" max="5636" width="12.625" style="35" bestFit="1" customWidth="1"/>
    <col min="5637" max="5886" width="9" style="35"/>
    <col min="5887" max="5887" width="13.125" style="35" customWidth="1"/>
    <col min="5888" max="5888" width="22.875" style="35" customWidth="1"/>
    <col min="5889" max="5889" width="18.375" style="35" customWidth="1"/>
    <col min="5890" max="5890" width="28.875" style="35" customWidth="1"/>
    <col min="5891" max="5891" width="9.5" style="35" customWidth="1"/>
    <col min="5892" max="5892" width="12.625" style="35" bestFit="1" customWidth="1"/>
    <col min="5893" max="6142" width="9" style="35"/>
    <col min="6143" max="6143" width="13.125" style="35" customWidth="1"/>
    <col min="6144" max="6144" width="22.875" style="35" customWidth="1"/>
    <col min="6145" max="6145" width="18.375" style="35" customWidth="1"/>
    <col min="6146" max="6146" width="28.875" style="35" customWidth="1"/>
    <col min="6147" max="6147" width="9.5" style="35" customWidth="1"/>
    <col min="6148" max="6148" width="12.625" style="35" bestFit="1" customWidth="1"/>
    <col min="6149" max="6398" width="9" style="35"/>
    <col min="6399" max="6399" width="13.125" style="35" customWidth="1"/>
    <col min="6400" max="6400" width="22.875" style="35" customWidth="1"/>
    <col min="6401" max="6401" width="18.375" style="35" customWidth="1"/>
    <col min="6402" max="6402" width="28.875" style="35" customWidth="1"/>
    <col min="6403" max="6403" width="9.5" style="35" customWidth="1"/>
    <col min="6404" max="6404" width="12.625" style="35" bestFit="1" customWidth="1"/>
    <col min="6405" max="6654" width="9" style="35"/>
    <col min="6655" max="6655" width="13.125" style="35" customWidth="1"/>
    <col min="6656" max="6656" width="22.875" style="35" customWidth="1"/>
    <col min="6657" max="6657" width="18.375" style="35" customWidth="1"/>
    <col min="6658" max="6658" width="28.875" style="35" customWidth="1"/>
    <col min="6659" max="6659" width="9.5" style="35" customWidth="1"/>
    <col min="6660" max="6660" width="12.625" style="35" bestFit="1" customWidth="1"/>
    <col min="6661" max="6910" width="9" style="35"/>
    <col min="6911" max="6911" width="13.125" style="35" customWidth="1"/>
    <col min="6912" max="6912" width="22.875" style="35" customWidth="1"/>
    <col min="6913" max="6913" width="18.375" style="35" customWidth="1"/>
    <col min="6914" max="6914" width="28.875" style="35" customWidth="1"/>
    <col min="6915" max="6915" width="9.5" style="35" customWidth="1"/>
    <col min="6916" max="6916" width="12.625" style="35" bestFit="1" customWidth="1"/>
    <col min="6917" max="7166" width="9" style="35"/>
    <col min="7167" max="7167" width="13.125" style="35" customWidth="1"/>
    <col min="7168" max="7168" width="22.875" style="35" customWidth="1"/>
    <col min="7169" max="7169" width="18.375" style="35" customWidth="1"/>
    <col min="7170" max="7170" width="28.875" style="35" customWidth="1"/>
    <col min="7171" max="7171" width="9.5" style="35" customWidth="1"/>
    <col min="7172" max="7172" width="12.625" style="35" bestFit="1" customWidth="1"/>
    <col min="7173" max="7422" width="9" style="35"/>
    <col min="7423" max="7423" width="13.125" style="35" customWidth="1"/>
    <col min="7424" max="7424" width="22.875" style="35" customWidth="1"/>
    <col min="7425" max="7425" width="18.375" style="35" customWidth="1"/>
    <col min="7426" max="7426" width="28.875" style="35" customWidth="1"/>
    <col min="7427" max="7427" width="9.5" style="35" customWidth="1"/>
    <col min="7428" max="7428" width="12.625" style="35" bestFit="1" customWidth="1"/>
    <col min="7429" max="7678" width="9" style="35"/>
    <col min="7679" max="7679" width="13.125" style="35" customWidth="1"/>
    <col min="7680" max="7680" width="22.875" style="35" customWidth="1"/>
    <col min="7681" max="7681" width="18.375" style="35" customWidth="1"/>
    <col min="7682" max="7682" width="28.875" style="35" customWidth="1"/>
    <col min="7683" max="7683" width="9.5" style="35" customWidth="1"/>
    <col min="7684" max="7684" width="12.625" style="35" bestFit="1" customWidth="1"/>
    <col min="7685" max="7934" width="9" style="35"/>
    <col min="7935" max="7935" width="13.125" style="35" customWidth="1"/>
    <col min="7936" max="7936" width="22.875" style="35" customWidth="1"/>
    <col min="7937" max="7937" width="18.375" style="35" customWidth="1"/>
    <col min="7938" max="7938" width="28.875" style="35" customWidth="1"/>
    <col min="7939" max="7939" width="9.5" style="35" customWidth="1"/>
    <col min="7940" max="7940" width="12.625" style="35" bestFit="1" customWidth="1"/>
    <col min="7941" max="8190" width="9" style="35"/>
    <col min="8191" max="8191" width="13.125" style="35" customWidth="1"/>
    <col min="8192" max="8192" width="22.875" style="35" customWidth="1"/>
    <col min="8193" max="8193" width="18.375" style="35" customWidth="1"/>
    <col min="8194" max="8194" width="28.875" style="35" customWidth="1"/>
    <col min="8195" max="8195" width="9.5" style="35" customWidth="1"/>
    <col min="8196" max="8196" width="12.625" style="35" bestFit="1" customWidth="1"/>
    <col min="8197" max="8446" width="9" style="35"/>
    <col min="8447" max="8447" width="13.125" style="35" customWidth="1"/>
    <col min="8448" max="8448" width="22.875" style="35" customWidth="1"/>
    <col min="8449" max="8449" width="18.375" style="35" customWidth="1"/>
    <col min="8450" max="8450" width="28.875" style="35" customWidth="1"/>
    <col min="8451" max="8451" width="9.5" style="35" customWidth="1"/>
    <col min="8452" max="8452" width="12.625" style="35" bestFit="1" customWidth="1"/>
    <col min="8453" max="8702" width="9" style="35"/>
    <col min="8703" max="8703" width="13.125" style="35" customWidth="1"/>
    <col min="8704" max="8704" width="22.875" style="35" customWidth="1"/>
    <col min="8705" max="8705" width="18.375" style="35" customWidth="1"/>
    <col min="8706" max="8706" width="28.875" style="35" customWidth="1"/>
    <col min="8707" max="8707" width="9.5" style="35" customWidth="1"/>
    <col min="8708" max="8708" width="12.625" style="35" bestFit="1" customWidth="1"/>
    <col min="8709" max="8958" width="9" style="35"/>
    <col min="8959" max="8959" width="13.125" style="35" customWidth="1"/>
    <col min="8960" max="8960" width="22.875" style="35" customWidth="1"/>
    <col min="8961" max="8961" width="18.375" style="35" customWidth="1"/>
    <col min="8962" max="8962" width="28.875" style="35" customWidth="1"/>
    <col min="8963" max="8963" width="9.5" style="35" customWidth="1"/>
    <col min="8964" max="8964" width="12.625" style="35" bestFit="1" customWidth="1"/>
    <col min="8965" max="9214" width="9" style="35"/>
    <col min="9215" max="9215" width="13.125" style="35" customWidth="1"/>
    <col min="9216" max="9216" width="22.875" style="35" customWidth="1"/>
    <col min="9217" max="9217" width="18.375" style="35" customWidth="1"/>
    <col min="9218" max="9218" width="28.875" style="35" customWidth="1"/>
    <col min="9219" max="9219" width="9.5" style="35" customWidth="1"/>
    <col min="9220" max="9220" width="12.625" style="35" bestFit="1" customWidth="1"/>
    <col min="9221" max="9470" width="9" style="35"/>
    <col min="9471" max="9471" width="13.125" style="35" customWidth="1"/>
    <col min="9472" max="9472" width="22.875" style="35" customWidth="1"/>
    <col min="9473" max="9473" width="18.375" style="35" customWidth="1"/>
    <col min="9474" max="9474" width="28.875" style="35" customWidth="1"/>
    <col min="9475" max="9475" width="9.5" style="35" customWidth="1"/>
    <col min="9476" max="9476" width="12.625" style="35" bestFit="1" customWidth="1"/>
    <col min="9477" max="9726" width="9" style="35"/>
    <col min="9727" max="9727" width="13.125" style="35" customWidth="1"/>
    <col min="9728" max="9728" width="22.875" style="35" customWidth="1"/>
    <col min="9729" max="9729" width="18.375" style="35" customWidth="1"/>
    <col min="9730" max="9730" width="28.875" style="35" customWidth="1"/>
    <col min="9731" max="9731" width="9.5" style="35" customWidth="1"/>
    <col min="9732" max="9732" width="12.625" style="35" bestFit="1" customWidth="1"/>
    <col min="9733" max="9982" width="9" style="35"/>
    <col min="9983" max="9983" width="13.125" style="35" customWidth="1"/>
    <col min="9984" max="9984" width="22.875" style="35" customWidth="1"/>
    <col min="9985" max="9985" width="18.375" style="35" customWidth="1"/>
    <col min="9986" max="9986" width="28.875" style="35" customWidth="1"/>
    <col min="9987" max="9987" width="9.5" style="35" customWidth="1"/>
    <col min="9988" max="9988" width="12.625" style="35" bestFit="1" customWidth="1"/>
    <col min="9989" max="10238" width="9" style="35"/>
    <col min="10239" max="10239" width="13.125" style="35" customWidth="1"/>
    <col min="10240" max="10240" width="22.875" style="35" customWidth="1"/>
    <col min="10241" max="10241" width="18.375" style="35" customWidth="1"/>
    <col min="10242" max="10242" width="28.875" style="35" customWidth="1"/>
    <col min="10243" max="10243" width="9.5" style="35" customWidth="1"/>
    <col min="10244" max="10244" width="12.625" style="35" bestFit="1" customWidth="1"/>
    <col min="10245" max="10494" width="9" style="35"/>
    <col min="10495" max="10495" width="13.125" style="35" customWidth="1"/>
    <col min="10496" max="10496" width="22.875" style="35" customWidth="1"/>
    <col min="10497" max="10497" width="18.375" style="35" customWidth="1"/>
    <col min="10498" max="10498" width="28.875" style="35" customWidth="1"/>
    <col min="10499" max="10499" width="9.5" style="35" customWidth="1"/>
    <col min="10500" max="10500" width="12.625" style="35" bestFit="1" customWidth="1"/>
    <col min="10501" max="10750" width="9" style="35"/>
    <col min="10751" max="10751" width="13.125" style="35" customWidth="1"/>
    <col min="10752" max="10752" width="22.875" style="35" customWidth="1"/>
    <col min="10753" max="10753" width="18.375" style="35" customWidth="1"/>
    <col min="10754" max="10754" width="28.875" style="35" customWidth="1"/>
    <col min="10755" max="10755" width="9.5" style="35" customWidth="1"/>
    <col min="10756" max="10756" width="12.625" style="35" bestFit="1" customWidth="1"/>
    <col min="10757" max="11006" width="9" style="35"/>
    <col min="11007" max="11007" width="13.125" style="35" customWidth="1"/>
    <col min="11008" max="11008" width="22.875" style="35" customWidth="1"/>
    <col min="11009" max="11009" width="18.375" style="35" customWidth="1"/>
    <col min="11010" max="11010" width="28.875" style="35" customWidth="1"/>
    <col min="11011" max="11011" width="9.5" style="35" customWidth="1"/>
    <col min="11012" max="11012" width="12.625" style="35" bestFit="1" customWidth="1"/>
    <col min="11013" max="11262" width="9" style="35"/>
    <col min="11263" max="11263" width="13.125" style="35" customWidth="1"/>
    <col min="11264" max="11264" width="22.875" style="35" customWidth="1"/>
    <col min="11265" max="11265" width="18.375" style="35" customWidth="1"/>
    <col min="11266" max="11266" width="28.875" style="35" customWidth="1"/>
    <col min="11267" max="11267" width="9.5" style="35" customWidth="1"/>
    <col min="11268" max="11268" width="12.625" style="35" bestFit="1" customWidth="1"/>
    <col min="11269" max="11518" width="9" style="35"/>
    <col min="11519" max="11519" width="13.125" style="35" customWidth="1"/>
    <col min="11520" max="11520" width="22.875" style="35" customWidth="1"/>
    <col min="11521" max="11521" width="18.375" style="35" customWidth="1"/>
    <col min="11522" max="11522" width="28.875" style="35" customWidth="1"/>
    <col min="11523" max="11523" width="9.5" style="35" customWidth="1"/>
    <col min="11524" max="11524" width="12.625" style="35" bestFit="1" customWidth="1"/>
    <col min="11525" max="11774" width="9" style="35"/>
    <col min="11775" max="11775" width="13.125" style="35" customWidth="1"/>
    <col min="11776" max="11776" width="22.875" style="35" customWidth="1"/>
    <col min="11777" max="11777" width="18.375" style="35" customWidth="1"/>
    <col min="11778" max="11778" width="28.875" style="35" customWidth="1"/>
    <col min="11779" max="11779" width="9.5" style="35" customWidth="1"/>
    <col min="11780" max="11780" width="12.625" style="35" bestFit="1" customWidth="1"/>
    <col min="11781" max="12030" width="9" style="35"/>
    <col min="12031" max="12031" width="13.125" style="35" customWidth="1"/>
    <col min="12032" max="12032" width="22.875" style="35" customWidth="1"/>
    <col min="12033" max="12033" width="18.375" style="35" customWidth="1"/>
    <col min="12034" max="12034" width="28.875" style="35" customWidth="1"/>
    <col min="12035" max="12035" width="9.5" style="35" customWidth="1"/>
    <col min="12036" max="12036" width="12.625" style="35" bestFit="1" customWidth="1"/>
    <col min="12037" max="12286" width="9" style="35"/>
    <col min="12287" max="12287" width="13.125" style="35" customWidth="1"/>
    <col min="12288" max="12288" width="22.875" style="35" customWidth="1"/>
    <col min="12289" max="12289" width="18.375" style="35" customWidth="1"/>
    <col min="12290" max="12290" width="28.875" style="35" customWidth="1"/>
    <col min="12291" max="12291" width="9.5" style="35" customWidth="1"/>
    <col min="12292" max="12292" width="12.625" style="35" bestFit="1" customWidth="1"/>
    <col min="12293" max="12542" width="9" style="35"/>
    <col min="12543" max="12543" width="13.125" style="35" customWidth="1"/>
    <col min="12544" max="12544" width="22.875" style="35" customWidth="1"/>
    <col min="12545" max="12545" width="18.375" style="35" customWidth="1"/>
    <col min="12546" max="12546" width="28.875" style="35" customWidth="1"/>
    <col min="12547" max="12547" width="9.5" style="35" customWidth="1"/>
    <col min="12548" max="12548" width="12.625" style="35" bestFit="1" customWidth="1"/>
    <col min="12549" max="12798" width="9" style="35"/>
    <col min="12799" max="12799" width="13.125" style="35" customWidth="1"/>
    <col min="12800" max="12800" width="22.875" style="35" customWidth="1"/>
    <col min="12801" max="12801" width="18.375" style="35" customWidth="1"/>
    <col min="12802" max="12802" width="28.875" style="35" customWidth="1"/>
    <col min="12803" max="12803" width="9.5" style="35" customWidth="1"/>
    <col min="12804" max="12804" width="12.625" style="35" bestFit="1" customWidth="1"/>
    <col min="12805" max="13054" width="9" style="35"/>
    <col min="13055" max="13055" width="13.125" style="35" customWidth="1"/>
    <col min="13056" max="13056" width="22.875" style="35" customWidth="1"/>
    <col min="13057" max="13057" width="18.375" style="35" customWidth="1"/>
    <col min="13058" max="13058" width="28.875" style="35" customWidth="1"/>
    <col min="13059" max="13059" width="9.5" style="35" customWidth="1"/>
    <col min="13060" max="13060" width="12.625" style="35" bestFit="1" customWidth="1"/>
    <col min="13061" max="13310" width="9" style="35"/>
    <col min="13311" max="13311" width="13.125" style="35" customWidth="1"/>
    <col min="13312" max="13312" width="22.875" style="35" customWidth="1"/>
    <col min="13313" max="13313" width="18.375" style="35" customWidth="1"/>
    <col min="13314" max="13314" width="28.875" style="35" customWidth="1"/>
    <col min="13315" max="13315" width="9.5" style="35" customWidth="1"/>
    <col min="13316" max="13316" width="12.625" style="35" bestFit="1" customWidth="1"/>
    <col min="13317" max="13566" width="9" style="35"/>
    <col min="13567" max="13567" width="13.125" style="35" customWidth="1"/>
    <col min="13568" max="13568" width="22.875" style="35" customWidth="1"/>
    <col min="13569" max="13569" width="18.375" style="35" customWidth="1"/>
    <col min="13570" max="13570" width="28.875" style="35" customWidth="1"/>
    <col min="13571" max="13571" width="9.5" style="35" customWidth="1"/>
    <col min="13572" max="13572" width="12.625" style="35" bestFit="1" customWidth="1"/>
    <col min="13573" max="13822" width="9" style="35"/>
    <col min="13823" max="13823" width="13.125" style="35" customWidth="1"/>
    <col min="13824" max="13824" width="22.875" style="35" customWidth="1"/>
    <col min="13825" max="13825" width="18.375" style="35" customWidth="1"/>
    <col min="13826" max="13826" width="28.875" style="35" customWidth="1"/>
    <col min="13827" max="13827" width="9.5" style="35" customWidth="1"/>
    <col min="13828" max="13828" width="12.625" style="35" bestFit="1" customWidth="1"/>
    <col min="13829" max="14078" width="9" style="35"/>
    <col min="14079" max="14079" width="13.125" style="35" customWidth="1"/>
    <col min="14080" max="14080" width="22.875" style="35" customWidth="1"/>
    <col min="14081" max="14081" width="18.375" style="35" customWidth="1"/>
    <col min="14082" max="14082" width="28.875" style="35" customWidth="1"/>
    <col min="14083" max="14083" width="9.5" style="35" customWidth="1"/>
    <col min="14084" max="14084" width="12.625" style="35" bestFit="1" customWidth="1"/>
    <col min="14085" max="14334" width="9" style="35"/>
    <col min="14335" max="14335" width="13.125" style="35" customWidth="1"/>
    <col min="14336" max="14336" width="22.875" style="35" customWidth="1"/>
    <col min="14337" max="14337" width="18.375" style="35" customWidth="1"/>
    <col min="14338" max="14338" width="28.875" style="35" customWidth="1"/>
    <col min="14339" max="14339" width="9.5" style="35" customWidth="1"/>
    <col min="14340" max="14340" width="12.625" style="35" bestFit="1" customWidth="1"/>
    <col min="14341" max="14590" width="9" style="35"/>
    <col min="14591" max="14591" width="13.125" style="35" customWidth="1"/>
    <col min="14592" max="14592" width="22.875" style="35" customWidth="1"/>
    <col min="14593" max="14593" width="18.375" style="35" customWidth="1"/>
    <col min="14594" max="14594" width="28.875" style="35" customWidth="1"/>
    <col min="14595" max="14595" width="9.5" style="35" customWidth="1"/>
    <col min="14596" max="14596" width="12.625" style="35" bestFit="1" customWidth="1"/>
    <col min="14597" max="14846" width="9" style="35"/>
    <col min="14847" max="14847" width="13.125" style="35" customWidth="1"/>
    <col min="14848" max="14848" width="22.875" style="35" customWidth="1"/>
    <col min="14849" max="14849" width="18.375" style="35" customWidth="1"/>
    <col min="14850" max="14850" width="28.875" style="35" customWidth="1"/>
    <col min="14851" max="14851" width="9.5" style="35" customWidth="1"/>
    <col min="14852" max="14852" width="12.625" style="35" bestFit="1" customWidth="1"/>
    <col min="14853" max="15102" width="9" style="35"/>
    <col min="15103" max="15103" width="13.125" style="35" customWidth="1"/>
    <col min="15104" max="15104" width="22.875" style="35" customWidth="1"/>
    <col min="15105" max="15105" width="18.375" style="35" customWidth="1"/>
    <col min="15106" max="15106" width="28.875" style="35" customWidth="1"/>
    <col min="15107" max="15107" width="9.5" style="35" customWidth="1"/>
    <col min="15108" max="15108" width="12.625" style="35" bestFit="1" customWidth="1"/>
    <col min="15109" max="15358" width="9" style="35"/>
    <col min="15359" max="15359" width="13.125" style="35" customWidth="1"/>
    <col min="15360" max="15360" width="22.875" style="35" customWidth="1"/>
    <col min="15361" max="15361" width="18.375" style="35" customWidth="1"/>
    <col min="15362" max="15362" width="28.875" style="35" customWidth="1"/>
    <col min="15363" max="15363" width="9.5" style="35" customWidth="1"/>
    <col min="15364" max="15364" width="12.625" style="35" bestFit="1" customWidth="1"/>
    <col min="15365" max="15614" width="9" style="35"/>
    <col min="15615" max="15615" width="13.125" style="35" customWidth="1"/>
    <col min="15616" max="15616" width="22.875" style="35" customWidth="1"/>
    <col min="15617" max="15617" width="18.375" style="35" customWidth="1"/>
    <col min="15618" max="15618" width="28.875" style="35" customWidth="1"/>
    <col min="15619" max="15619" width="9.5" style="35" customWidth="1"/>
    <col min="15620" max="15620" width="12.625" style="35" bestFit="1" customWidth="1"/>
    <col min="15621" max="15870" width="9" style="35"/>
    <col min="15871" max="15871" width="13.125" style="35" customWidth="1"/>
    <col min="15872" max="15872" width="22.875" style="35" customWidth="1"/>
    <col min="15873" max="15873" width="18.375" style="35" customWidth="1"/>
    <col min="15874" max="15874" width="28.875" style="35" customWidth="1"/>
    <col min="15875" max="15875" width="9.5" style="35" customWidth="1"/>
    <col min="15876" max="15876" width="12.625" style="35" bestFit="1" customWidth="1"/>
    <col min="15877" max="16126" width="9" style="35"/>
    <col min="16127" max="16127" width="13.125" style="35" customWidth="1"/>
    <col min="16128" max="16128" width="22.875" style="35" customWidth="1"/>
    <col min="16129" max="16129" width="18.375" style="35" customWidth="1"/>
    <col min="16130" max="16130" width="28.875" style="35" customWidth="1"/>
    <col min="16131" max="16131" width="9.5" style="35" customWidth="1"/>
    <col min="16132" max="16132" width="12.625" style="35" bestFit="1" customWidth="1"/>
    <col min="16133" max="16384" width="9" style="35"/>
  </cols>
  <sheetData>
    <row r="1" spans="1:5" ht="24">
      <c r="A1" s="724" t="s">
        <v>492</v>
      </c>
      <c r="B1" s="724"/>
      <c r="C1" s="724"/>
      <c r="D1" s="724"/>
      <c r="E1" s="724"/>
    </row>
    <row r="2" spans="1:5" s="41" customFormat="1" ht="24.75" customHeight="1" thickBot="1">
      <c r="A2" s="188" t="s">
        <v>280</v>
      </c>
      <c r="B2" s="36"/>
      <c r="C2" s="37"/>
      <c r="D2" s="38"/>
      <c r="E2" s="39" t="s">
        <v>10</v>
      </c>
    </row>
    <row r="3" spans="1:5" s="47" customFormat="1" ht="20.25" customHeight="1" thickBot="1">
      <c r="A3" s="42" t="s">
        <v>67</v>
      </c>
      <c r="B3" s="43" t="s">
        <v>60</v>
      </c>
      <c r="C3" s="44" t="s">
        <v>11</v>
      </c>
      <c r="D3" s="43" t="s">
        <v>25</v>
      </c>
      <c r="E3" s="45" t="s">
        <v>48</v>
      </c>
    </row>
    <row r="4" spans="1:5" s="41" customFormat="1" ht="18.75" customHeight="1">
      <c r="A4" s="725" t="s">
        <v>281</v>
      </c>
      <c r="B4" s="48" t="s">
        <v>284</v>
      </c>
      <c r="C4" s="422">
        <v>104603</v>
      </c>
      <c r="D4" s="50" t="s">
        <v>285</v>
      </c>
      <c r="E4" s="51"/>
    </row>
    <row r="5" spans="1:5" s="41" customFormat="1" ht="18.75" customHeight="1">
      <c r="A5" s="726"/>
      <c r="B5" s="52" t="s">
        <v>282</v>
      </c>
      <c r="C5" s="423">
        <v>1246</v>
      </c>
      <c r="D5" s="54" t="s">
        <v>283</v>
      </c>
      <c r="E5" s="55"/>
    </row>
    <row r="6" spans="1:5" s="41" customFormat="1" ht="18.75" customHeight="1">
      <c r="A6" s="726"/>
      <c r="B6" s="52" t="s">
        <v>291</v>
      </c>
      <c r="C6" s="420">
        <v>12574</v>
      </c>
      <c r="D6" s="54" t="s">
        <v>283</v>
      </c>
      <c r="E6" s="55"/>
    </row>
    <row r="7" spans="1:5" s="41" customFormat="1" ht="18.75" customHeight="1">
      <c r="A7" s="726"/>
      <c r="B7" s="52" t="s">
        <v>286</v>
      </c>
      <c r="C7" s="420">
        <v>124</v>
      </c>
      <c r="D7" s="54" t="s">
        <v>283</v>
      </c>
      <c r="E7" s="55"/>
    </row>
    <row r="8" spans="1:5" s="41" customFormat="1" ht="18.75" customHeight="1">
      <c r="A8" s="726"/>
      <c r="B8" s="52" t="s">
        <v>287</v>
      </c>
      <c r="C8" s="420">
        <v>922</v>
      </c>
      <c r="D8" s="54" t="s">
        <v>283</v>
      </c>
      <c r="E8" s="55"/>
    </row>
    <row r="9" spans="1:5" s="41" customFormat="1" ht="18.75" customHeight="1">
      <c r="A9" s="726"/>
      <c r="B9" s="52" t="s">
        <v>288</v>
      </c>
      <c r="C9" s="424">
        <v>1454</v>
      </c>
      <c r="D9" s="54" t="s">
        <v>283</v>
      </c>
      <c r="E9" s="55"/>
    </row>
    <row r="10" spans="1:5" s="41" customFormat="1" ht="18.75" customHeight="1">
      <c r="A10" s="726"/>
      <c r="B10" s="52" t="s">
        <v>289</v>
      </c>
      <c r="C10" s="420">
        <v>794</v>
      </c>
      <c r="D10" s="54" t="s">
        <v>283</v>
      </c>
      <c r="E10" s="55"/>
    </row>
    <row r="11" spans="1:5" s="41" customFormat="1" ht="18.75" customHeight="1">
      <c r="A11" s="726"/>
      <c r="B11" s="52" t="s">
        <v>290</v>
      </c>
      <c r="C11" s="420">
        <v>1219</v>
      </c>
      <c r="D11" s="54" t="s">
        <v>283</v>
      </c>
      <c r="E11" s="55"/>
    </row>
    <row r="12" spans="1:5" s="41" customFormat="1" ht="18.75" customHeight="1">
      <c r="A12" s="726"/>
      <c r="B12" s="52" t="s">
        <v>292</v>
      </c>
      <c r="C12" s="420">
        <v>5895</v>
      </c>
      <c r="D12" s="54" t="s">
        <v>283</v>
      </c>
      <c r="E12" s="55"/>
    </row>
    <row r="13" spans="1:5" s="41" customFormat="1" ht="18.75" customHeight="1">
      <c r="A13" s="339"/>
      <c r="B13" s="52" t="s">
        <v>293</v>
      </c>
      <c r="C13" s="420">
        <v>4712</v>
      </c>
      <c r="D13" s="54" t="s">
        <v>295</v>
      </c>
      <c r="E13" s="354"/>
    </row>
    <row r="14" spans="1:5" s="41" customFormat="1" ht="18.75" customHeight="1" thickBot="1">
      <c r="A14" s="339"/>
      <c r="B14" s="355" t="s">
        <v>294</v>
      </c>
      <c r="C14" s="421">
        <v>3218</v>
      </c>
      <c r="D14" s="356" t="s">
        <v>283</v>
      </c>
      <c r="E14" s="354"/>
    </row>
    <row r="15" spans="1:5" s="47" customFormat="1" ht="18.75" customHeight="1" thickBot="1">
      <c r="A15" s="727" t="s">
        <v>30</v>
      </c>
      <c r="B15" s="728"/>
      <c r="C15" s="56">
        <f>SUM(C4:C14)</f>
        <v>136761</v>
      </c>
      <c r="D15" s="57"/>
      <c r="E15" s="58"/>
    </row>
    <row r="16" spans="1:5" s="41" customFormat="1" ht="21.75" customHeight="1">
      <c r="B16" s="59"/>
      <c r="C16" s="40"/>
      <c r="D16" s="38"/>
    </row>
    <row r="17" spans="1:5" s="41" customFormat="1" ht="13.5">
      <c r="B17" s="59"/>
      <c r="C17" s="40"/>
      <c r="D17" s="38"/>
    </row>
    <row r="18" spans="1:5" s="41" customFormat="1" ht="13.5">
      <c r="B18" s="59"/>
      <c r="C18" s="40"/>
      <c r="D18" s="38"/>
    </row>
    <row r="19" spans="1:5" s="41" customFormat="1" ht="13.5">
      <c r="B19" s="59"/>
      <c r="C19" s="40"/>
      <c r="D19" s="38"/>
    </row>
    <row r="20" spans="1:5" s="41" customFormat="1" ht="13.5">
      <c r="B20" s="59"/>
      <c r="C20" s="40"/>
      <c r="D20" s="38"/>
    </row>
    <row r="21" spans="1:5" s="41" customFormat="1" ht="13.5">
      <c r="B21" s="59"/>
      <c r="C21" s="40"/>
      <c r="D21" s="38"/>
    </row>
    <row r="22" spans="1:5" s="41" customFormat="1" ht="13.5">
      <c r="B22" s="59"/>
      <c r="C22" s="40"/>
      <c r="D22" s="38"/>
    </row>
    <row r="23" spans="1:5" s="41" customFormat="1" ht="13.5">
      <c r="B23" s="59"/>
      <c r="C23" s="40"/>
      <c r="D23" s="38"/>
    </row>
    <row r="24" spans="1:5" s="41" customFormat="1" ht="13.5">
      <c r="B24" s="59"/>
      <c r="C24" s="40"/>
      <c r="D24" s="38"/>
    </row>
    <row r="25" spans="1:5" s="41" customFormat="1" ht="13.5">
      <c r="B25" s="59"/>
      <c r="C25" s="40"/>
      <c r="D25" s="38"/>
    </row>
    <row r="26" spans="1:5" s="41" customFormat="1" ht="13.5">
      <c r="B26" s="59"/>
      <c r="C26" s="40"/>
      <c r="D26" s="38"/>
    </row>
    <row r="27" spans="1:5" s="41" customFormat="1" ht="13.5">
      <c r="B27" s="59"/>
      <c r="C27" s="40"/>
      <c r="D27" s="38"/>
    </row>
    <row r="28" spans="1:5" s="41" customFormat="1" ht="13.5">
      <c r="B28" s="59"/>
      <c r="C28" s="40"/>
      <c r="D28" s="38"/>
    </row>
    <row r="29" spans="1:5" s="41" customFormat="1" ht="13.5">
      <c r="B29" s="59"/>
      <c r="C29" s="40"/>
      <c r="D29" s="38"/>
    </row>
    <row r="30" spans="1:5" s="41" customFormat="1" ht="13.5">
      <c r="B30" s="59"/>
      <c r="C30" s="40"/>
      <c r="D30" s="38"/>
    </row>
    <row r="31" spans="1:5" s="41" customFormat="1" ht="13.5">
      <c r="B31" s="59"/>
      <c r="C31" s="40"/>
      <c r="D31" s="38"/>
    </row>
    <row r="32" spans="1:5" s="41" customFormat="1">
      <c r="A32" s="35"/>
      <c r="B32" s="60"/>
      <c r="C32" s="34"/>
      <c r="D32" s="61"/>
      <c r="E32" s="35"/>
    </row>
  </sheetData>
  <sheetProtection password="CE7B" sheet="1" objects="1" scenarios="1"/>
  <mergeCells count="3">
    <mergeCell ref="A1:E1"/>
    <mergeCell ref="A4:A12"/>
    <mergeCell ref="A15:B15"/>
  </mergeCells>
  <phoneticPr fontId="16" type="noConversion"/>
  <pageMargins left="0.40986111760139465" right="0.38972222805023193" top="1" bottom="1" header="0.5" footer="0.5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13"/>
  <sheetViews>
    <sheetView zoomScaleNormal="100" workbookViewId="0">
      <selection activeCell="G26" sqref="G26"/>
    </sheetView>
  </sheetViews>
  <sheetFormatPr defaultRowHeight="16.5"/>
  <cols>
    <col min="1" max="2" width="15.625" style="246" customWidth="1"/>
    <col min="3" max="3" width="27.375" style="246" bestFit="1" customWidth="1"/>
    <col min="4" max="4" width="17.375" style="246" customWidth="1"/>
    <col min="5" max="5" width="12.25" style="246" customWidth="1"/>
    <col min="6" max="6" width="9.375" style="246" bestFit="1" customWidth="1"/>
    <col min="7" max="9" width="9" style="246"/>
    <col min="10" max="10" width="13" style="246" bestFit="1" customWidth="1"/>
    <col min="11" max="16384" width="9" style="246"/>
  </cols>
  <sheetData>
    <row r="1" spans="1:10" ht="33" customHeight="1">
      <c r="A1" s="729" t="s">
        <v>257</v>
      </c>
      <c r="B1" s="729"/>
      <c r="C1" s="729"/>
      <c r="D1" s="729"/>
      <c r="E1" s="729"/>
    </row>
    <row r="2" spans="1:10" ht="17.25" thickBot="1">
      <c r="A2" s="188" t="s">
        <v>244</v>
      </c>
      <c r="B2" s="291"/>
      <c r="C2" s="291"/>
      <c r="D2" s="291"/>
      <c r="E2" s="292" t="s">
        <v>27</v>
      </c>
    </row>
    <row r="3" spans="1:10">
      <c r="A3" s="293" t="s">
        <v>53</v>
      </c>
      <c r="B3" s="294" t="s">
        <v>44</v>
      </c>
      <c r="C3" s="730" t="s">
        <v>8</v>
      </c>
      <c r="D3" s="730"/>
      <c r="E3" s="295" t="s">
        <v>48</v>
      </c>
    </row>
    <row r="4" spans="1:10">
      <c r="A4" s="731" t="s">
        <v>52</v>
      </c>
      <c r="B4" s="732">
        <v>131016260</v>
      </c>
      <c r="C4" s="296" t="s">
        <v>20</v>
      </c>
      <c r="D4" s="297">
        <v>105478900</v>
      </c>
      <c r="E4" s="733"/>
      <c r="J4" s="298"/>
    </row>
    <row r="5" spans="1:10">
      <c r="A5" s="731"/>
      <c r="B5" s="732"/>
      <c r="C5" s="296" t="s">
        <v>182</v>
      </c>
      <c r="D5" s="297">
        <v>12665100</v>
      </c>
      <c r="E5" s="734"/>
      <c r="F5" s="299"/>
      <c r="J5" s="298"/>
    </row>
    <row r="6" spans="1:10">
      <c r="A6" s="731"/>
      <c r="B6" s="732"/>
      <c r="C6" s="296" t="s">
        <v>219</v>
      </c>
      <c r="D6" s="297">
        <v>11537450</v>
      </c>
      <c r="E6" s="734"/>
      <c r="J6" s="298"/>
    </row>
    <row r="7" spans="1:10">
      <c r="A7" s="731"/>
      <c r="B7" s="732"/>
      <c r="C7" s="296" t="s">
        <v>272</v>
      </c>
      <c r="D7" s="297">
        <v>1120000</v>
      </c>
      <c r="E7" s="734"/>
      <c r="J7" s="298"/>
    </row>
    <row r="8" spans="1:10">
      <c r="A8" s="731"/>
      <c r="B8" s="732"/>
      <c r="C8" s="296" t="s">
        <v>273</v>
      </c>
      <c r="D8" s="297">
        <v>4800000</v>
      </c>
      <c r="E8" s="734"/>
      <c r="J8" s="298"/>
    </row>
    <row r="9" spans="1:10">
      <c r="A9" s="731"/>
      <c r="B9" s="732"/>
      <c r="C9" s="296" t="s">
        <v>274</v>
      </c>
      <c r="D9" s="297">
        <v>10918945</v>
      </c>
      <c r="E9" s="734"/>
      <c r="J9" s="298"/>
    </row>
    <row r="10" spans="1:10">
      <c r="A10" s="731"/>
      <c r="B10" s="732"/>
      <c r="C10" s="296" t="s">
        <v>275</v>
      </c>
      <c r="D10" s="297">
        <v>10538160</v>
      </c>
      <c r="E10" s="735"/>
      <c r="J10" s="298"/>
    </row>
    <row r="11" spans="1:10" ht="17.25" thickBot="1">
      <c r="A11" s="300" t="s">
        <v>49</v>
      </c>
      <c r="B11" s="301">
        <f>B4</f>
        <v>131016260</v>
      </c>
      <c r="C11" s="302"/>
      <c r="D11" s="303">
        <f>SUM(D4:D10)</f>
        <v>157058555</v>
      </c>
      <c r="E11" s="304"/>
    </row>
    <row r="12" spans="1:10">
      <c r="A12" s="305"/>
      <c r="B12" s="305"/>
      <c r="C12" s="306"/>
      <c r="D12" s="305"/>
      <c r="E12" s="305"/>
    </row>
    <row r="13" spans="1:10">
      <c r="A13" s="305"/>
      <c r="B13" s="305"/>
      <c r="C13" s="340"/>
      <c r="D13" s="305"/>
      <c r="E13" s="305"/>
    </row>
  </sheetData>
  <sheetProtection password="CE7B" sheet="1" objects="1" scenarios="1"/>
  <mergeCells count="5">
    <mergeCell ref="A1:E1"/>
    <mergeCell ref="C3:D3"/>
    <mergeCell ref="A4:A10"/>
    <mergeCell ref="B4:B10"/>
    <mergeCell ref="E4:E10"/>
  </mergeCells>
  <phoneticPr fontId="16" type="noConversion"/>
  <pageMargins left="0.69972223043441772" right="0.69972223043441772" top="0.75" bottom="0.75" header="0.30000001192092896" footer="0.30000001192092896"/>
  <pageSetup paperSize="9" scale="9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O45"/>
  <sheetViews>
    <sheetView zoomScale="90" zoomScaleNormal="90" workbookViewId="0">
      <selection activeCell="C18" sqref="C18"/>
    </sheetView>
  </sheetViews>
  <sheetFormatPr defaultRowHeight="13.5"/>
  <cols>
    <col min="1" max="1" width="8.625" style="30" customWidth="1"/>
    <col min="2" max="2" width="19.125" style="30" bestFit="1" customWidth="1"/>
    <col min="3" max="3" width="29.625" style="31" customWidth="1"/>
    <col min="4" max="4" width="16.5" style="32" customWidth="1"/>
    <col min="5" max="5" width="36.875" style="33" bestFit="1" customWidth="1"/>
    <col min="6" max="6" width="9.5" style="20" customWidth="1"/>
    <col min="7" max="7" width="9" style="20" customWidth="1"/>
    <col min="8" max="13" width="9" style="20"/>
    <col min="14" max="14" width="36.5" style="20" bestFit="1" customWidth="1"/>
    <col min="15" max="235" width="9" style="20"/>
    <col min="236" max="236" width="8.625" style="20" customWidth="1"/>
    <col min="237" max="237" width="13.5" style="20" customWidth="1"/>
    <col min="238" max="238" width="18.25" style="20" customWidth="1"/>
    <col min="239" max="239" width="16.5" style="20" customWidth="1"/>
    <col min="240" max="240" width="26.125" style="20" customWidth="1"/>
    <col min="241" max="241" width="9.5" style="20" customWidth="1"/>
    <col min="242" max="491" width="9" style="20"/>
    <col min="492" max="492" width="8.625" style="20" customWidth="1"/>
    <col min="493" max="493" width="13.5" style="20" customWidth="1"/>
    <col min="494" max="494" width="18.25" style="20" customWidth="1"/>
    <col min="495" max="495" width="16.5" style="20" customWidth="1"/>
    <col min="496" max="496" width="26.125" style="20" customWidth="1"/>
    <col min="497" max="497" width="9.5" style="20" customWidth="1"/>
    <col min="498" max="747" width="9" style="20"/>
    <col min="748" max="748" width="8.625" style="20" customWidth="1"/>
    <col min="749" max="749" width="13.5" style="20" customWidth="1"/>
    <col min="750" max="750" width="18.25" style="20" customWidth="1"/>
    <col min="751" max="751" width="16.5" style="20" customWidth="1"/>
    <col min="752" max="752" width="26.125" style="20" customWidth="1"/>
    <col min="753" max="753" width="9.5" style="20" customWidth="1"/>
    <col min="754" max="1003" width="9" style="20"/>
    <col min="1004" max="1004" width="8.625" style="20" customWidth="1"/>
    <col min="1005" max="1005" width="13.5" style="20" customWidth="1"/>
    <col min="1006" max="1006" width="18.25" style="20" customWidth="1"/>
    <col min="1007" max="1007" width="16.5" style="20" customWidth="1"/>
    <col min="1008" max="1008" width="26.125" style="20" customWidth="1"/>
    <col min="1009" max="1009" width="9.5" style="20" customWidth="1"/>
    <col min="1010" max="1259" width="9" style="20"/>
    <col min="1260" max="1260" width="8.625" style="20" customWidth="1"/>
    <col min="1261" max="1261" width="13.5" style="20" customWidth="1"/>
    <col min="1262" max="1262" width="18.25" style="20" customWidth="1"/>
    <col min="1263" max="1263" width="16.5" style="20" customWidth="1"/>
    <col min="1264" max="1264" width="26.125" style="20" customWidth="1"/>
    <col min="1265" max="1265" width="9.5" style="20" customWidth="1"/>
    <col min="1266" max="1515" width="9" style="20"/>
    <col min="1516" max="1516" width="8.625" style="20" customWidth="1"/>
    <col min="1517" max="1517" width="13.5" style="20" customWidth="1"/>
    <col min="1518" max="1518" width="18.25" style="20" customWidth="1"/>
    <col min="1519" max="1519" width="16.5" style="20" customWidth="1"/>
    <col min="1520" max="1520" width="26.125" style="20" customWidth="1"/>
    <col min="1521" max="1521" width="9.5" style="20" customWidth="1"/>
    <col min="1522" max="1771" width="9" style="20"/>
    <col min="1772" max="1772" width="8.625" style="20" customWidth="1"/>
    <col min="1773" max="1773" width="13.5" style="20" customWidth="1"/>
    <col min="1774" max="1774" width="18.25" style="20" customWidth="1"/>
    <col min="1775" max="1775" width="16.5" style="20" customWidth="1"/>
    <col min="1776" max="1776" width="26.125" style="20" customWidth="1"/>
    <col min="1777" max="1777" width="9.5" style="20" customWidth="1"/>
    <col min="1778" max="2027" width="9" style="20"/>
    <col min="2028" max="2028" width="8.625" style="20" customWidth="1"/>
    <col min="2029" max="2029" width="13.5" style="20" customWidth="1"/>
    <col min="2030" max="2030" width="18.25" style="20" customWidth="1"/>
    <col min="2031" max="2031" width="16.5" style="20" customWidth="1"/>
    <col min="2032" max="2032" width="26.125" style="20" customWidth="1"/>
    <col min="2033" max="2033" width="9.5" style="20" customWidth="1"/>
    <col min="2034" max="2283" width="9" style="20"/>
    <col min="2284" max="2284" width="8.625" style="20" customWidth="1"/>
    <col min="2285" max="2285" width="13.5" style="20" customWidth="1"/>
    <col min="2286" max="2286" width="18.25" style="20" customWidth="1"/>
    <col min="2287" max="2287" width="16.5" style="20" customWidth="1"/>
    <col min="2288" max="2288" width="26.125" style="20" customWidth="1"/>
    <col min="2289" max="2289" width="9.5" style="20" customWidth="1"/>
    <col min="2290" max="2539" width="9" style="20"/>
    <col min="2540" max="2540" width="8.625" style="20" customWidth="1"/>
    <col min="2541" max="2541" width="13.5" style="20" customWidth="1"/>
    <col min="2542" max="2542" width="18.25" style="20" customWidth="1"/>
    <col min="2543" max="2543" width="16.5" style="20" customWidth="1"/>
    <col min="2544" max="2544" width="26.125" style="20" customWidth="1"/>
    <col min="2545" max="2545" width="9.5" style="20" customWidth="1"/>
    <col min="2546" max="2795" width="9" style="20"/>
    <col min="2796" max="2796" width="8.625" style="20" customWidth="1"/>
    <col min="2797" max="2797" width="13.5" style="20" customWidth="1"/>
    <col min="2798" max="2798" width="18.25" style="20" customWidth="1"/>
    <col min="2799" max="2799" width="16.5" style="20" customWidth="1"/>
    <col min="2800" max="2800" width="26.125" style="20" customWidth="1"/>
    <col min="2801" max="2801" width="9.5" style="20" customWidth="1"/>
    <col min="2802" max="3051" width="9" style="20"/>
    <col min="3052" max="3052" width="8.625" style="20" customWidth="1"/>
    <col min="3053" max="3053" width="13.5" style="20" customWidth="1"/>
    <col min="3054" max="3054" width="18.25" style="20" customWidth="1"/>
    <col min="3055" max="3055" width="16.5" style="20" customWidth="1"/>
    <col min="3056" max="3056" width="26.125" style="20" customWidth="1"/>
    <col min="3057" max="3057" width="9.5" style="20" customWidth="1"/>
    <col min="3058" max="3307" width="9" style="20"/>
    <col min="3308" max="3308" width="8.625" style="20" customWidth="1"/>
    <col min="3309" max="3309" width="13.5" style="20" customWidth="1"/>
    <col min="3310" max="3310" width="18.25" style="20" customWidth="1"/>
    <col min="3311" max="3311" width="16.5" style="20" customWidth="1"/>
    <col min="3312" max="3312" width="26.125" style="20" customWidth="1"/>
    <col min="3313" max="3313" width="9.5" style="20" customWidth="1"/>
    <col min="3314" max="3563" width="9" style="20"/>
    <col min="3564" max="3564" width="8.625" style="20" customWidth="1"/>
    <col min="3565" max="3565" width="13.5" style="20" customWidth="1"/>
    <col min="3566" max="3566" width="18.25" style="20" customWidth="1"/>
    <col min="3567" max="3567" width="16.5" style="20" customWidth="1"/>
    <col min="3568" max="3568" width="26.125" style="20" customWidth="1"/>
    <col min="3569" max="3569" width="9.5" style="20" customWidth="1"/>
    <col min="3570" max="3819" width="9" style="20"/>
    <col min="3820" max="3820" width="8.625" style="20" customWidth="1"/>
    <col min="3821" max="3821" width="13.5" style="20" customWidth="1"/>
    <col min="3822" max="3822" width="18.25" style="20" customWidth="1"/>
    <col min="3823" max="3823" width="16.5" style="20" customWidth="1"/>
    <col min="3824" max="3824" width="26.125" style="20" customWidth="1"/>
    <col min="3825" max="3825" width="9.5" style="20" customWidth="1"/>
    <col min="3826" max="4075" width="9" style="20"/>
    <col min="4076" max="4076" width="8.625" style="20" customWidth="1"/>
    <col min="4077" max="4077" width="13.5" style="20" customWidth="1"/>
    <col min="4078" max="4078" width="18.25" style="20" customWidth="1"/>
    <col min="4079" max="4079" width="16.5" style="20" customWidth="1"/>
    <col min="4080" max="4080" width="26.125" style="20" customWidth="1"/>
    <col min="4081" max="4081" width="9.5" style="20" customWidth="1"/>
    <col min="4082" max="4331" width="9" style="20"/>
    <col min="4332" max="4332" width="8.625" style="20" customWidth="1"/>
    <col min="4333" max="4333" width="13.5" style="20" customWidth="1"/>
    <col min="4334" max="4334" width="18.25" style="20" customWidth="1"/>
    <col min="4335" max="4335" width="16.5" style="20" customWidth="1"/>
    <col min="4336" max="4336" width="26.125" style="20" customWidth="1"/>
    <col min="4337" max="4337" width="9.5" style="20" customWidth="1"/>
    <col min="4338" max="4587" width="9" style="20"/>
    <col min="4588" max="4588" width="8.625" style="20" customWidth="1"/>
    <col min="4589" max="4589" width="13.5" style="20" customWidth="1"/>
    <col min="4590" max="4590" width="18.25" style="20" customWidth="1"/>
    <col min="4591" max="4591" width="16.5" style="20" customWidth="1"/>
    <col min="4592" max="4592" width="26.125" style="20" customWidth="1"/>
    <col min="4593" max="4593" width="9.5" style="20" customWidth="1"/>
    <col min="4594" max="4843" width="9" style="20"/>
    <col min="4844" max="4844" width="8.625" style="20" customWidth="1"/>
    <col min="4845" max="4845" width="13.5" style="20" customWidth="1"/>
    <col min="4846" max="4846" width="18.25" style="20" customWidth="1"/>
    <col min="4847" max="4847" width="16.5" style="20" customWidth="1"/>
    <col min="4848" max="4848" width="26.125" style="20" customWidth="1"/>
    <col min="4849" max="4849" width="9.5" style="20" customWidth="1"/>
    <col min="4850" max="5099" width="9" style="20"/>
    <col min="5100" max="5100" width="8.625" style="20" customWidth="1"/>
    <col min="5101" max="5101" width="13.5" style="20" customWidth="1"/>
    <col min="5102" max="5102" width="18.25" style="20" customWidth="1"/>
    <col min="5103" max="5103" width="16.5" style="20" customWidth="1"/>
    <col min="5104" max="5104" width="26.125" style="20" customWidth="1"/>
    <col min="5105" max="5105" width="9.5" style="20" customWidth="1"/>
    <col min="5106" max="5355" width="9" style="20"/>
    <col min="5356" max="5356" width="8.625" style="20" customWidth="1"/>
    <col min="5357" max="5357" width="13.5" style="20" customWidth="1"/>
    <col min="5358" max="5358" width="18.25" style="20" customWidth="1"/>
    <col min="5359" max="5359" width="16.5" style="20" customWidth="1"/>
    <col min="5360" max="5360" width="26.125" style="20" customWidth="1"/>
    <col min="5361" max="5361" width="9.5" style="20" customWidth="1"/>
    <col min="5362" max="5611" width="9" style="20"/>
    <col min="5612" max="5612" width="8.625" style="20" customWidth="1"/>
    <col min="5613" max="5613" width="13.5" style="20" customWidth="1"/>
    <col min="5614" max="5614" width="18.25" style="20" customWidth="1"/>
    <col min="5615" max="5615" width="16.5" style="20" customWidth="1"/>
    <col min="5616" max="5616" width="26.125" style="20" customWidth="1"/>
    <col min="5617" max="5617" width="9.5" style="20" customWidth="1"/>
    <col min="5618" max="5867" width="9" style="20"/>
    <col min="5868" max="5868" width="8.625" style="20" customWidth="1"/>
    <col min="5869" max="5869" width="13.5" style="20" customWidth="1"/>
    <col min="5870" max="5870" width="18.25" style="20" customWidth="1"/>
    <col min="5871" max="5871" width="16.5" style="20" customWidth="1"/>
    <col min="5872" max="5872" width="26.125" style="20" customWidth="1"/>
    <col min="5873" max="5873" width="9.5" style="20" customWidth="1"/>
    <col min="5874" max="6123" width="9" style="20"/>
    <col min="6124" max="6124" width="8.625" style="20" customWidth="1"/>
    <col min="6125" max="6125" width="13.5" style="20" customWidth="1"/>
    <col min="6126" max="6126" width="18.25" style="20" customWidth="1"/>
    <col min="6127" max="6127" width="16.5" style="20" customWidth="1"/>
    <col min="6128" max="6128" width="26.125" style="20" customWidth="1"/>
    <col min="6129" max="6129" width="9.5" style="20" customWidth="1"/>
    <col min="6130" max="6379" width="9" style="20"/>
    <col min="6380" max="6380" width="8.625" style="20" customWidth="1"/>
    <col min="6381" max="6381" width="13.5" style="20" customWidth="1"/>
    <col min="6382" max="6382" width="18.25" style="20" customWidth="1"/>
    <col min="6383" max="6383" width="16.5" style="20" customWidth="1"/>
    <col min="6384" max="6384" width="26.125" style="20" customWidth="1"/>
    <col min="6385" max="6385" width="9.5" style="20" customWidth="1"/>
    <col min="6386" max="6635" width="9" style="20"/>
    <col min="6636" max="6636" width="8.625" style="20" customWidth="1"/>
    <col min="6637" max="6637" width="13.5" style="20" customWidth="1"/>
    <col min="6638" max="6638" width="18.25" style="20" customWidth="1"/>
    <col min="6639" max="6639" width="16.5" style="20" customWidth="1"/>
    <col min="6640" max="6640" width="26.125" style="20" customWidth="1"/>
    <col min="6641" max="6641" width="9.5" style="20" customWidth="1"/>
    <col min="6642" max="6891" width="9" style="20"/>
    <col min="6892" max="6892" width="8.625" style="20" customWidth="1"/>
    <col min="6893" max="6893" width="13.5" style="20" customWidth="1"/>
    <col min="6894" max="6894" width="18.25" style="20" customWidth="1"/>
    <col min="6895" max="6895" width="16.5" style="20" customWidth="1"/>
    <col min="6896" max="6896" width="26.125" style="20" customWidth="1"/>
    <col min="6897" max="6897" width="9.5" style="20" customWidth="1"/>
    <col min="6898" max="7147" width="9" style="20"/>
    <col min="7148" max="7148" width="8.625" style="20" customWidth="1"/>
    <col min="7149" max="7149" width="13.5" style="20" customWidth="1"/>
    <col min="7150" max="7150" width="18.25" style="20" customWidth="1"/>
    <col min="7151" max="7151" width="16.5" style="20" customWidth="1"/>
    <col min="7152" max="7152" width="26.125" style="20" customWidth="1"/>
    <col min="7153" max="7153" width="9.5" style="20" customWidth="1"/>
    <col min="7154" max="7403" width="9" style="20"/>
    <col min="7404" max="7404" width="8.625" style="20" customWidth="1"/>
    <col min="7405" max="7405" width="13.5" style="20" customWidth="1"/>
    <col min="7406" max="7406" width="18.25" style="20" customWidth="1"/>
    <col min="7407" max="7407" width="16.5" style="20" customWidth="1"/>
    <col min="7408" max="7408" width="26.125" style="20" customWidth="1"/>
    <col min="7409" max="7409" width="9.5" style="20" customWidth="1"/>
    <col min="7410" max="7659" width="9" style="20"/>
    <col min="7660" max="7660" width="8.625" style="20" customWidth="1"/>
    <col min="7661" max="7661" width="13.5" style="20" customWidth="1"/>
    <col min="7662" max="7662" width="18.25" style="20" customWidth="1"/>
    <col min="7663" max="7663" width="16.5" style="20" customWidth="1"/>
    <col min="7664" max="7664" width="26.125" style="20" customWidth="1"/>
    <col min="7665" max="7665" width="9.5" style="20" customWidth="1"/>
    <col min="7666" max="7915" width="9" style="20"/>
    <col min="7916" max="7916" width="8.625" style="20" customWidth="1"/>
    <col min="7917" max="7917" width="13.5" style="20" customWidth="1"/>
    <col min="7918" max="7918" width="18.25" style="20" customWidth="1"/>
    <col min="7919" max="7919" width="16.5" style="20" customWidth="1"/>
    <col min="7920" max="7920" width="26.125" style="20" customWidth="1"/>
    <col min="7921" max="7921" width="9.5" style="20" customWidth="1"/>
    <col min="7922" max="8171" width="9" style="20"/>
    <col min="8172" max="8172" width="8.625" style="20" customWidth="1"/>
    <col min="8173" max="8173" width="13.5" style="20" customWidth="1"/>
    <col min="8174" max="8174" width="18.25" style="20" customWidth="1"/>
    <col min="8175" max="8175" width="16.5" style="20" customWidth="1"/>
    <col min="8176" max="8176" width="26.125" style="20" customWidth="1"/>
    <col min="8177" max="8177" width="9.5" style="20" customWidth="1"/>
    <col min="8178" max="8427" width="9" style="20"/>
    <col min="8428" max="8428" width="8.625" style="20" customWidth="1"/>
    <col min="8429" max="8429" width="13.5" style="20" customWidth="1"/>
    <col min="8430" max="8430" width="18.25" style="20" customWidth="1"/>
    <col min="8431" max="8431" width="16.5" style="20" customWidth="1"/>
    <col min="8432" max="8432" width="26.125" style="20" customWidth="1"/>
    <col min="8433" max="8433" width="9.5" style="20" customWidth="1"/>
    <col min="8434" max="8683" width="9" style="20"/>
    <col min="8684" max="8684" width="8.625" style="20" customWidth="1"/>
    <col min="8685" max="8685" width="13.5" style="20" customWidth="1"/>
    <col min="8686" max="8686" width="18.25" style="20" customWidth="1"/>
    <col min="8687" max="8687" width="16.5" style="20" customWidth="1"/>
    <col min="8688" max="8688" width="26.125" style="20" customWidth="1"/>
    <col min="8689" max="8689" width="9.5" style="20" customWidth="1"/>
    <col min="8690" max="8939" width="9" style="20"/>
    <col min="8940" max="8940" width="8.625" style="20" customWidth="1"/>
    <col min="8941" max="8941" width="13.5" style="20" customWidth="1"/>
    <col min="8942" max="8942" width="18.25" style="20" customWidth="1"/>
    <col min="8943" max="8943" width="16.5" style="20" customWidth="1"/>
    <col min="8944" max="8944" width="26.125" style="20" customWidth="1"/>
    <col min="8945" max="8945" width="9.5" style="20" customWidth="1"/>
    <col min="8946" max="9195" width="9" style="20"/>
    <col min="9196" max="9196" width="8.625" style="20" customWidth="1"/>
    <col min="9197" max="9197" width="13.5" style="20" customWidth="1"/>
    <col min="9198" max="9198" width="18.25" style="20" customWidth="1"/>
    <col min="9199" max="9199" width="16.5" style="20" customWidth="1"/>
    <col min="9200" max="9200" width="26.125" style="20" customWidth="1"/>
    <col min="9201" max="9201" width="9.5" style="20" customWidth="1"/>
    <col min="9202" max="9451" width="9" style="20"/>
    <col min="9452" max="9452" width="8.625" style="20" customWidth="1"/>
    <col min="9453" max="9453" width="13.5" style="20" customWidth="1"/>
    <col min="9454" max="9454" width="18.25" style="20" customWidth="1"/>
    <col min="9455" max="9455" width="16.5" style="20" customWidth="1"/>
    <col min="9456" max="9456" width="26.125" style="20" customWidth="1"/>
    <col min="9457" max="9457" width="9.5" style="20" customWidth="1"/>
    <col min="9458" max="9707" width="9" style="20"/>
    <col min="9708" max="9708" width="8.625" style="20" customWidth="1"/>
    <col min="9709" max="9709" width="13.5" style="20" customWidth="1"/>
    <col min="9710" max="9710" width="18.25" style="20" customWidth="1"/>
    <col min="9711" max="9711" width="16.5" style="20" customWidth="1"/>
    <col min="9712" max="9712" width="26.125" style="20" customWidth="1"/>
    <col min="9713" max="9713" width="9.5" style="20" customWidth="1"/>
    <col min="9714" max="9963" width="9" style="20"/>
    <col min="9964" max="9964" width="8.625" style="20" customWidth="1"/>
    <col min="9965" max="9965" width="13.5" style="20" customWidth="1"/>
    <col min="9966" max="9966" width="18.25" style="20" customWidth="1"/>
    <col min="9967" max="9967" width="16.5" style="20" customWidth="1"/>
    <col min="9968" max="9968" width="26.125" style="20" customWidth="1"/>
    <col min="9969" max="9969" width="9.5" style="20" customWidth="1"/>
    <col min="9970" max="10219" width="9" style="20"/>
    <col min="10220" max="10220" width="8.625" style="20" customWidth="1"/>
    <col min="10221" max="10221" width="13.5" style="20" customWidth="1"/>
    <col min="10222" max="10222" width="18.25" style="20" customWidth="1"/>
    <col min="10223" max="10223" width="16.5" style="20" customWidth="1"/>
    <col min="10224" max="10224" width="26.125" style="20" customWidth="1"/>
    <col min="10225" max="10225" width="9.5" style="20" customWidth="1"/>
    <col min="10226" max="10475" width="9" style="20"/>
    <col min="10476" max="10476" width="8.625" style="20" customWidth="1"/>
    <col min="10477" max="10477" width="13.5" style="20" customWidth="1"/>
    <col min="10478" max="10478" width="18.25" style="20" customWidth="1"/>
    <col min="10479" max="10479" width="16.5" style="20" customWidth="1"/>
    <col min="10480" max="10480" width="26.125" style="20" customWidth="1"/>
    <col min="10481" max="10481" width="9.5" style="20" customWidth="1"/>
    <col min="10482" max="10731" width="9" style="20"/>
    <col min="10732" max="10732" width="8.625" style="20" customWidth="1"/>
    <col min="10733" max="10733" width="13.5" style="20" customWidth="1"/>
    <col min="10734" max="10734" width="18.25" style="20" customWidth="1"/>
    <col min="10735" max="10735" width="16.5" style="20" customWidth="1"/>
    <col min="10736" max="10736" width="26.125" style="20" customWidth="1"/>
    <col min="10737" max="10737" width="9.5" style="20" customWidth="1"/>
    <col min="10738" max="10987" width="9" style="20"/>
    <col min="10988" max="10988" width="8.625" style="20" customWidth="1"/>
    <col min="10989" max="10989" width="13.5" style="20" customWidth="1"/>
    <col min="10990" max="10990" width="18.25" style="20" customWidth="1"/>
    <col min="10991" max="10991" width="16.5" style="20" customWidth="1"/>
    <col min="10992" max="10992" width="26.125" style="20" customWidth="1"/>
    <col min="10993" max="10993" width="9.5" style="20" customWidth="1"/>
    <col min="10994" max="11243" width="9" style="20"/>
    <col min="11244" max="11244" width="8.625" style="20" customWidth="1"/>
    <col min="11245" max="11245" width="13.5" style="20" customWidth="1"/>
    <col min="11246" max="11246" width="18.25" style="20" customWidth="1"/>
    <col min="11247" max="11247" width="16.5" style="20" customWidth="1"/>
    <col min="11248" max="11248" width="26.125" style="20" customWidth="1"/>
    <col min="11249" max="11249" width="9.5" style="20" customWidth="1"/>
    <col min="11250" max="11499" width="9" style="20"/>
    <col min="11500" max="11500" width="8.625" style="20" customWidth="1"/>
    <col min="11501" max="11501" width="13.5" style="20" customWidth="1"/>
    <col min="11502" max="11502" width="18.25" style="20" customWidth="1"/>
    <col min="11503" max="11503" width="16.5" style="20" customWidth="1"/>
    <col min="11504" max="11504" width="26.125" style="20" customWidth="1"/>
    <col min="11505" max="11505" width="9.5" style="20" customWidth="1"/>
    <col min="11506" max="11755" width="9" style="20"/>
    <col min="11756" max="11756" width="8.625" style="20" customWidth="1"/>
    <col min="11757" max="11757" width="13.5" style="20" customWidth="1"/>
    <col min="11758" max="11758" width="18.25" style="20" customWidth="1"/>
    <col min="11759" max="11759" width="16.5" style="20" customWidth="1"/>
    <col min="11760" max="11760" width="26.125" style="20" customWidth="1"/>
    <col min="11761" max="11761" width="9.5" style="20" customWidth="1"/>
    <col min="11762" max="12011" width="9" style="20"/>
    <col min="12012" max="12012" width="8.625" style="20" customWidth="1"/>
    <col min="12013" max="12013" width="13.5" style="20" customWidth="1"/>
    <col min="12014" max="12014" width="18.25" style="20" customWidth="1"/>
    <col min="12015" max="12015" width="16.5" style="20" customWidth="1"/>
    <col min="12016" max="12016" width="26.125" style="20" customWidth="1"/>
    <col min="12017" max="12017" width="9.5" style="20" customWidth="1"/>
    <col min="12018" max="12267" width="9" style="20"/>
    <col min="12268" max="12268" width="8.625" style="20" customWidth="1"/>
    <col min="12269" max="12269" width="13.5" style="20" customWidth="1"/>
    <col min="12270" max="12270" width="18.25" style="20" customWidth="1"/>
    <col min="12271" max="12271" width="16.5" style="20" customWidth="1"/>
    <col min="12272" max="12272" width="26.125" style="20" customWidth="1"/>
    <col min="12273" max="12273" width="9.5" style="20" customWidth="1"/>
    <col min="12274" max="12523" width="9" style="20"/>
    <col min="12524" max="12524" width="8.625" style="20" customWidth="1"/>
    <col min="12525" max="12525" width="13.5" style="20" customWidth="1"/>
    <col min="12526" max="12526" width="18.25" style="20" customWidth="1"/>
    <col min="12527" max="12527" width="16.5" style="20" customWidth="1"/>
    <col min="12528" max="12528" width="26.125" style="20" customWidth="1"/>
    <col min="12529" max="12529" width="9.5" style="20" customWidth="1"/>
    <col min="12530" max="12779" width="9" style="20"/>
    <col min="12780" max="12780" width="8.625" style="20" customWidth="1"/>
    <col min="12781" max="12781" width="13.5" style="20" customWidth="1"/>
    <col min="12782" max="12782" width="18.25" style="20" customWidth="1"/>
    <col min="12783" max="12783" width="16.5" style="20" customWidth="1"/>
    <col min="12784" max="12784" width="26.125" style="20" customWidth="1"/>
    <col min="12785" max="12785" width="9.5" style="20" customWidth="1"/>
    <col min="12786" max="13035" width="9" style="20"/>
    <col min="13036" max="13036" width="8.625" style="20" customWidth="1"/>
    <col min="13037" max="13037" width="13.5" style="20" customWidth="1"/>
    <col min="13038" max="13038" width="18.25" style="20" customWidth="1"/>
    <col min="13039" max="13039" width="16.5" style="20" customWidth="1"/>
    <col min="13040" max="13040" width="26.125" style="20" customWidth="1"/>
    <col min="13041" max="13041" width="9.5" style="20" customWidth="1"/>
    <col min="13042" max="13291" width="9" style="20"/>
    <col min="13292" max="13292" width="8.625" style="20" customWidth="1"/>
    <col min="13293" max="13293" width="13.5" style="20" customWidth="1"/>
    <col min="13294" max="13294" width="18.25" style="20" customWidth="1"/>
    <col min="13295" max="13295" width="16.5" style="20" customWidth="1"/>
    <col min="13296" max="13296" width="26.125" style="20" customWidth="1"/>
    <col min="13297" max="13297" width="9.5" style="20" customWidth="1"/>
    <col min="13298" max="13547" width="9" style="20"/>
    <col min="13548" max="13548" width="8.625" style="20" customWidth="1"/>
    <col min="13549" max="13549" width="13.5" style="20" customWidth="1"/>
    <col min="13550" max="13550" width="18.25" style="20" customWidth="1"/>
    <col min="13551" max="13551" width="16.5" style="20" customWidth="1"/>
    <col min="13552" max="13552" width="26.125" style="20" customWidth="1"/>
    <col min="13553" max="13553" width="9.5" style="20" customWidth="1"/>
    <col min="13554" max="13803" width="9" style="20"/>
    <col min="13804" max="13804" width="8.625" style="20" customWidth="1"/>
    <col min="13805" max="13805" width="13.5" style="20" customWidth="1"/>
    <col min="13806" max="13806" width="18.25" style="20" customWidth="1"/>
    <col min="13807" max="13807" width="16.5" style="20" customWidth="1"/>
    <col min="13808" max="13808" width="26.125" style="20" customWidth="1"/>
    <col min="13809" max="13809" width="9.5" style="20" customWidth="1"/>
    <col min="13810" max="14059" width="9" style="20"/>
    <col min="14060" max="14060" width="8.625" style="20" customWidth="1"/>
    <col min="14061" max="14061" width="13.5" style="20" customWidth="1"/>
    <col min="14062" max="14062" width="18.25" style="20" customWidth="1"/>
    <col min="14063" max="14063" width="16.5" style="20" customWidth="1"/>
    <col min="14064" max="14064" width="26.125" style="20" customWidth="1"/>
    <col min="14065" max="14065" width="9.5" style="20" customWidth="1"/>
    <col min="14066" max="14315" width="9" style="20"/>
    <col min="14316" max="14316" width="8.625" style="20" customWidth="1"/>
    <col min="14317" max="14317" width="13.5" style="20" customWidth="1"/>
    <col min="14318" max="14318" width="18.25" style="20" customWidth="1"/>
    <col min="14319" max="14319" width="16.5" style="20" customWidth="1"/>
    <col min="14320" max="14320" width="26.125" style="20" customWidth="1"/>
    <col min="14321" max="14321" width="9.5" style="20" customWidth="1"/>
    <col min="14322" max="14571" width="9" style="20"/>
    <col min="14572" max="14572" width="8.625" style="20" customWidth="1"/>
    <col min="14573" max="14573" width="13.5" style="20" customWidth="1"/>
    <col min="14574" max="14574" width="18.25" style="20" customWidth="1"/>
    <col min="14575" max="14575" width="16.5" style="20" customWidth="1"/>
    <col min="14576" max="14576" width="26.125" style="20" customWidth="1"/>
    <col min="14577" max="14577" width="9.5" style="20" customWidth="1"/>
    <col min="14578" max="14827" width="9" style="20"/>
    <col min="14828" max="14828" width="8.625" style="20" customWidth="1"/>
    <col min="14829" max="14829" width="13.5" style="20" customWidth="1"/>
    <col min="14830" max="14830" width="18.25" style="20" customWidth="1"/>
    <col min="14831" max="14831" width="16.5" style="20" customWidth="1"/>
    <col min="14832" max="14832" width="26.125" style="20" customWidth="1"/>
    <col min="14833" max="14833" width="9.5" style="20" customWidth="1"/>
    <col min="14834" max="15083" width="9" style="20"/>
    <col min="15084" max="15084" width="8.625" style="20" customWidth="1"/>
    <col min="15085" max="15085" width="13.5" style="20" customWidth="1"/>
    <col min="15086" max="15086" width="18.25" style="20" customWidth="1"/>
    <col min="15087" max="15087" width="16.5" style="20" customWidth="1"/>
    <col min="15088" max="15088" width="26.125" style="20" customWidth="1"/>
    <col min="15089" max="15089" width="9.5" style="20" customWidth="1"/>
    <col min="15090" max="15339" width="9" style="20"/>
    <col min="15340" max="15340" width="8.625" style="20" customWidth="1"/>
    <col min="15341" max="15341" width="13.5" style="20" customWidth="1"/>
    <col min="15342" max="15342" width="18.25" style="20" customWidth="1"/>
    <col min="15343" max="15343" width="16.5" style="20" customWidth="1"/>
    <col min="15344" max="15344" width="26.125" style="20" customWidth="1"/>
    <col min="15345" max="15345" width="9.5" style="20" customWidth="1"/>
    <col min="15346" max="15595" width="9" style="20"/>
    <col min="15596" max="15596" width="8.625" style="20" customWidth="1"/>
    <col min="15597" max="15597" width="13.5" style="20" customWidth="1"/>
    <col min="15598" max="15598" width="18.25" style="20" customWidth="1"/>
    <col min="15599" max="15599" width="16.5" style="20" customWidth="1"/>
    <col min="15600" max="15600" width="26.125" style="20" customWidth="1"/>
    <col min="15601" max="15601" width="9.5" style="20" customWidth="1"/>
    <col min="15602" max="15851" width="9" style="20"/>
    <col min="15852" max="15852" width="8.625" style="20" customWidth="1"/>
    <col min="15853" max="15853" width="13.5" style="20" customWidth="1"/>
    <col min="15854" max="15854" width="18.25" style="20" customWidth="1"/>
    <col min="15855" max="15855" width="16.5" style="20" customWidth="1"/>
    <col min="15856" max="15856" width="26.125" style="20" customWidth="1"/>
    <col min="15857" max="15857" width="9.5" style="20" customWidth="1"/>
    <col min="15858" max="16107" width="9" style="20"/>
    <col min="16108" max="16108" width="8.625" style="20" customWidth="1"/>
    <col min="16109" max="16109" width="13.5" style="20" customWidth="1"/>
    <col min="16110" max="16110" width="18.25" style="20" customWidth="1"/>
    <col min="16111" max="16111" width="16.5" style="20" customWidth="1"/>
    <col min="16112" max="16112" width="26.125" style="20" customWidth="1"/>
    <col min="16113" max="16113" width="9.5" style="20" customWidth="1"/>
    <col min="16114" max="16384" width="9" style="20"/>
  </cols>
  <sheetData>
    <row r="1" spans="1:15" ht="32.25" customHeight="1">
      <c r="A1" s="744" t="s">
        <v>256</v>
      </c>
      <c r="B1" s="744"/>
      <c r="C1" s="744"/>
      <c r="D1" s="744"/>
      <c r="E1" s="744"/>
      <c r="F1" s="744"/>
    </row>
    <row r="2" spans="1:15" ht="21.75" customHeight="1" thickBot="1">
      <c r="A2" s="188" t="s">
        <v>244</v>
      </c>
      <c r="B2" s="21"/>
      <c r="C2" s="22"/>
      <c r="D2" s="23"/>
      <c r="E2" s="24"/>
      <c r="F2" s="25" t="s">
        <v>10</v>
      </c>
    </row>
    <row r="3" spans="1:15" s="26" customFormat="1" ht="21.75" customHeight="1" thickBot="1">
      <c r="A3" s="745" t="s">
        <v>26</v>
      </c>
      <c r="B3" s="746"/>
      <c r="C3" s="142" t="s">
        <v>60</v>
      </c>
      <c r="D3" s="143" t="s">
        <v>11</v>
      </c>
      <c r="E3" s="142" t="s">
        <v>25</v>
      </c>
      <c r="F3" s="144" t="s">
        <v>42</v>
      </c>
    </row>
    <row r="4" spans="1:15" ht="21.75" customHeight="1">
      <c r="A4" s="747" t="s">
        <v>34</v>
      </c>
      <c r="B4" s="749" t="s">
        <v>323</v>
      </c>
      <c r="C4" s="307" t="s">
        <v>213</v>
      </c>
      <c r="D4" s="308">
        <v>285926886</v>
      </c>
      <c r="E4" s="309" t="s">
        <v>366</v>
      </c>
      <c r="F4" s="310"/>
    </row>
    <row r="5" spans="1:15" ht="21.75" customHeight="1">
      <c r="A5" s="748"/>
      <c r="B5" s="750"/>
      <c r="C5" s="311" t="s">
        <v>214</v>
      </c>
      <c r="D5" s="312">
        <v>1280045584</v>
      </c>
      <c r="E5" s="313" t="s">
        <v>216</v>
      </c>
      <c r="F5" s="314"/>
    </row>
    <row r="6" spans="1:15" ht="21.75" customHeight="1">
      <c r="A6" s="748"/>
      <c r="B6" s="750"/>
      <c r="C6" s="311" t="s">
        <v>215</v>
      </c>
      <c r="D6" s="456">
        <v>574039631</v>
      </c>
      <c r="E6" s="313" t="s">
        <v>195</v>
      </c>
      <c r="F6" s="314"/>
    </row>
    <row r="7" spans="1:15" s="26" customFormat="1" ht="21.75" customHeight="1">
      <c r="A7" s="748"/>
      <c r="B7" s="750"/>
      <c r="C7" s="315" t="s">
        <v>184</v>
      </c>
      <c r="D7" s="316">
        <v>76900000</v>
      </c>
      <c r="E7" s="183" t="s">
        <v>185</v>
      </c>
      <c r="F7" s="317"/>
    </row>
    <row r="8" spans="1:15" ht="21.75" customHeight="1">
      <c r="A8" s="318"/>
      <c r="B8" s="742"/>
      <c r="C8" s="319" t="s">
        <v>58</v>
      </c>
      <c r="D8" s="320">
        <f>SUM(D4:D7)</f>
        <v>2216912101</v>
      </c>
      <c r="E8" s="321"/>
      <c r="F8" s="322"/>
    </row>
    <row r="9" spans="1:15" ht="21.75" customHeight="1">
      <c r="A9" s="318"/>
      <c r="B9" s="750" t="s">
        <v>186</v>
      </c>
      <c r="C9" s="311" t="s">
        <v>187</v>
      </c>
      <c r="D9" s="323">
        <v>346320250</v>
      </c>
      <c r="E9" s="324" t="s">
        <v>190</v>
      </c>
      <c r="F9" s="325"/>
    </row>
    <row r="10" spans="1:15" ht="21.75" customHeight="1">
      <c r="A10" s="318"/>
      <c r="B10" s="750"/>
      <c r="C10" s="315" t="s">
        <v>188</v>
      </c>
      <c r="D10" s="326">
        <v>35994530</v>
      </c>
      <c r="E10" s="183" t="s">
        <v>278</v>
      </c>
      <c r="F10" s="327"/>
    </row>
    <row r="11" spans="1:15" ht="21.75" customHeight="1">
      <c r="A11" s="318"/>
      <c r="B11" s="750"/>
      <c r="C11" s="315" t="s">
        <v>117</v>
      </c>
      <c r="D11" s="326">
        <v>22790233</v>
      </c>
      <c r="E11" s="183" t="s">
        <v>279</v>
      </c>
      <c r="F11" s="327"/>
      <c r="K11" s="180"/>
      <c r="L11" s="181"/>
      <c r="M11" s="182"/>
      <c r="N11" s="22"/>
      <c r="O11" s="21"/>
    </row>
    <row r="12" spans="1:15" ht="21.75" customHeight="1">
      <c r="A12" s="318"/>
      <c r="B12" s="750"/>
      <c r="C12" s="315" t="s">
        <v>189</v>
      </c>
      <c r="D12" s="326">
        <v>3600000</v>
      </c>
      <c r="E12" s="183" t="s">
        <v>226</v>
      </c>
      <c r="F12" s="327"/>
    </row>
    <row r="13" spans="1:15" ht="21.75" customHeight="1">
      <c r="A13" s="318"/>
      <c r="B13" s="750"/>
      <c r="C13" s="319" t="s">
        <v>58</v>
      </c>
      <c r="D13" s="328">
        <f>SUM(D9:D12)</f>
        <v>408705013</v>
      </c>
      <c r="E13" s="324"/>
      <c r="F13" s="325"/>
    </row>
    <row r="14" spans="1:15" ht="21.75" customHeight="1">
      <c r="A14" s="318"/>
      <c r="B14" s="743" t="s">
        <v>338</v>
      </c>
      <c r="C14" s="344" t="s">
        <v>319</v>
      </c>
      <c r="D14" s="345">
        <v>8464500</v>
      </c>
      <c r="E14" s="346" t="s">
        <v>317</v>
      </c>
      <c r="F14" s="347"/>
      <c r="K14" s="184"/>
    </row>
    <row r="15" spans="1:15" ht="21.75" customHeight="1">
      <c r="A15" s="338"/>
      <c r="B15" s="743"/>
      <c r="C15" s="331" t="s">
        <v>239</v>
      </c>
      <c r="D15" s="333">
        <v>67658260</v>
      </c>
      <c r="E15" s="342" t="s">
        <v>318</v>
      </c>
      <c r="F15" s="343"/>
      <c r="K15" s="341"/>
    </row>
    <row r="16" spans="1:15" ht="21.75" customHeight="1">
      <c r="A16" s="318"/>
      <c r="B16" s="743"/>
      <c r="C16" s="329" t="s">
        <v>194</v>
      </c>
      <c r="D16" s="330">
        <f>D14+D15</f>
        <v>76122760</v>
      </c>
      <c r="E16" s="321"/>
      <c r="F16" s="322"/>
    </row>
    <row r="17" spans="1:6" ht="21.75" customHeight="1">
      <c r="A17" s="318"/>
      <c r="B17" s="741" t="s">
        <v>324</v>
      </c>
      <c r="C17" s="331" t="s">
        <v>316</v>
      </c>
      <c r="D17" s="215">
        <v>172000</v>
      </c>
      <c r="E17" s="321" t="s">
        <v>322</v>
      </c>
      <c r="F17" s="322"/>
    </row>
    <row r="18" spans="1:6" ht="21.75" customHeight="1">
      <c r="A18" s="318"/>
      <c r="B18" s="742"/>
      <c r="C18" s="329" t="s">
        <v>194</v>
      </c>
      <c r="D18" s="330">
        <f>D17</f>
        <v>172000</v>
      </c>
      <c r="E18" s="321"/>
      <c r="F18" s="322"/>
    </row>
    <row r="19" spans="1:6" ht="21.75" customHeight="1">
      <c r="A19" s="318"/>
      <c r="B19" s="741" t="s">
        <v>335</v>
      </c>
      <c r="C19" s="321" t="s">
        <v>336</v>
      </c>
      <c r="D19" s="216">
        <v>2245000</v>
      </c>
      <c r="E19" s="321" t="s">
        <v>321</v>
      </c>
      <c r="F19" s="322"/>
    </row>
    <row r="20" spans="1:6" ht="21.75" customHeight="1">
      <c r="A20" s="318"/>
      <c r="B20" s="742"/>
      <c r="C20" s="329" t="s">
        <v>194</v>
      </c>
      <c r="D20" s="330">
        <f>D19</f>
        <v>2245000</v>
      </c>
      <c r="E20" s="321"/>
      <c r="F20" s="322"/>
    </row>
    <row r="21" spans="1:6" ht="21.75" customHeight="1">
      <c r="A21" s="318"/>
      <c r="B21" s="741" t="s">
        <v>367</v>
      </c>
      <c r="C21" s="321" t="s">
        <v>368</v>
      </c>
      <c r="D21" s="374">
        <v>1588740</v>
      </c>
      <c r="E21" s="321" t="s">
        <v>320</v>
      </c>
      <c r="F21" s="322"/>
    </row>
    <row r="22" spans="1:6" ht="21.75" customHeight="1">
      <c r="A22" s="318"/>
      <c r="B22" s="742"/>
      <c r="C22" s="329" t="s">
        <v>194</v>
      </c>
      <c r="D22" s="330">
        <f>D21</f>
        <v>1588740</v>
      </c>
      <c r="E22" s="332"/>
      <c r="F22" s="322"/>
    </row>
    <row r="23" spans="1:6" ht="21.75" customHeight="1">
      <c r="A23" s="318"/>
      <c r="B23" s="741" t="s">
        <v>237</v>
      </c>
      <c r="C23" s="321" t="s">
        <v>314</v>
      </c>
      <c r="D23" s="333">
        <v>1425000</v>
      </c>
      <c r="E23" s="321" t="s">
        <v>241</v>
      </c>
      <c r="F23" s="322"/>
    </row>
    <row r="24" spans="1:6" ht="21.75" customHeight="1">
      <c r="A24" s="318"/>
      <c r="B24" s="742"/>
      <c r="C24" s="329" t="s">
        <v>194</v>
      </c>
      <c r="D24" s="330">
        <f>D23</f>
        <v>1425000</v>
      </c>
      <c r="E24" s="321"/>
      <c r="F24" s="322"/>
    </row>
    <row r="25" spans="1:6" ht="21.75" customHeight="1">
      <c r="A25" s="318"/>
      <c r="B25" s="741" t="s">
        <v>333</v>
      </c>
      <c r="C25" s="321" t="s">
        <v>334</v>
      </c>
      <c r="D25" s="333">
        <v>6898350</v>
      </c>
      <c r="E25" s="334" t="s">
        <v>242</v>
      </c>
      <c r="F25" s="322"/>
    </row>
    <row r="26" spans="1:6" ht="21.75" customHeight="1">
      <c r="A26" s="318"/>
      <c r="B26" s="742"/>
      <c r="C26" s="329" t="s">
        <v>194</v>
      </c>
      <c r="D26" s="330">
        <f>D25</f>
        <v>6898350</v>
      </c>
      <c r="E26" s="321"/>
      <c r="F26" s="322"/>
    </row>
    <row r="27" spans="1:6" ht="21.75" customHeight="1">
      <c r="A27" s="338"/>
      <c r="B27" s="741" t="s">
        <v>332</v>
      </c>
      <c r="C27" s="379" t="s">
        <v>337</v>
      </c>
      <c r="D27" s="376">
        <v>26786035</v>
      </c>
      <c r="E27" s="346" t="s">
        <v>327</v>
      </c>
      <c r="F27" s="322"/>
    </row>
    <row r="28" spans="1:6" ht="21.75" customHeight="1">
      <c r="A28" s="338"/>
      <c r="B28" s="742"/>
      <c r="C28" s="329" t="s">
        <v>194</v>
      </c>
      <c r="D28" s="330">
        <f>SUM(D27:D27)</f>
        <v>26786035</v>
      </c>
      <c r="E28" s="321"/>
      <c r="F28" s="343"/>
    </row>
    <row r="29" spans="1:6" ht="21.75" customHeight="1">
      <c r="A29" s="338"/>
      <c r="B29" s="741" t="s">
        <v>331</v>
      </c>
      <c r="C29" s="375" t="s">
        <v>325</v>
      </c>
      <c r="D29" s="376">
        <v>27777500</v>
      </c>
      <c r="E29" s="346" t="s">
        <v>328</v>
      </c>
      <c r="F29" s="325"/>
    </row>
    <row r="30" spans="1:6" ht="21.75" customHeight="1">
      <c r="A30" s="338"/>
      <c r="B30" s="742"/>
      <c r="C30" s="329" t="s">
        <v>194</v>
      </c>
      <c r="D30" s="330">
        <f>D29</f>
        <v>27777500</v>
      </c>
      <c r="E30" s="321"/>
      <c r="F30" s="322"/>
    </row>
    <row r="31" spans="1:6" ht="21.75" customHeight="1">
      <c r="A31" s="338"/>
      <c r="B31" s="741" t="s">
        <v>330</v>
      </c>
      <c r="C31" s="377" t="s">
        <v>326</v>
      </c>
      <c r="D31" s="376">
        <f>2851500+2542320+2470000</f>
        <v>7863820</v>
      </c>
      <c r="E31" s="346" t="s">
        <v>329</v>
      </c>
      <c r="F31" s="347"/>
    </row>
    <row r="32" spans="1:6" ht="21.75" customHeight="1">
      <c r="A32" s="338"/>
      <c r="B32" s="742"/>
      <c r="C32" s="378" t="s">
        <v>194</v>
      </c>
      <c r="D32" s="330">
        <f>D31</f>
        <v>7863820</v>
      </c>
      <c r="E32" s="321"/>
      <c r="F32" s="322"/>
    </row>
    <row r="33" spans="1:6" ht="21.75" customHeight="1">
      <c r="A33" s="318"/>
      <c r="B33" s="736" t="s">
        <v>315</v>
      </c>
      <c r="C33" s="331" t="s">
        <v>198</v>
      </c>
      <c r="D33" s="333">
        <v>2119900</v>
      </c>
      <c r="E33" s="321" t="s">
        <v>313</v>
      </c>
      <c r="F33" s="322"/>
    </row>
    <row r="34" spans="1:6" ht="21.75" customHeight="1" thickBot="1">
      <c r="A34" s="318"/>
      <c r="B34" s="737"/>
      <c r="C34" s="329" t="s">
        <v>194</v>
      </c>
      <c r="D34" s="330">
        <f>D33</f>
        <v>2119900</v>
      </c>
      <c r="E34" s="321"/>
      <c r="F34" s="322"/>
    </row>
    <row r="35" spans="1:6" ht="31.5" customHeight="1" thickBot="1">
      <c r="A35" s="738" t="s">
        <v>30</v>
      </c>
      <c r="B35" s="739"/>
      <c r="C35" s="740"/>
      <c r="D35" s="335">
        <f>D8+D13+D16+D18+D20+D22+D24+D26+D28+D30+D32+D34</f>
        <v>2778616219</v>
      </c>
      <c r="E35" s="336"/>
      <c r="F35" s="337"/>
    </row>
    <row r="36" spans="1:6">
      <c r="A36" s="27"/>
      <c r="B36" s="27"/>
      <c r="C36" s="28"/>
      <c r="D36" s="29"/>
      <c r="E36" s="22"/>
      <c r="F36" s="21"/>
    </row>
    <row r="37" spans="1:6">
      <c r="A37" s="27"/>
      <c r="B37" s="27"/>
      <c r="C37" s="28"/>
      <c r="D37" s="29"/>
      <c r="E37" s="22"/>
      <c r="F37" s="21"/>
    </row>
    <row r="38" spans="1:6">
      <c r="A38" s="27"/>
      <c r="B38" s="27"/>
      <c r="C38" s="28"/>
      <c r="D38" s="29"/>
      <c r="E38" s="22"/>
      <c r="F38" s="21"/>
    </row>
    <row r="39" spans="1:6">
      <c r="A39" s="27"/>
      <c r="B39" s="27"/>
      <c r="C39" s="28"/>
      <c r="D39" s="29"/>
      <c r="E39" s="22"/>
      <c r="F39" s="21"/>
    </row>
    <row r="40" spans="1:6">
      <c r="A40" s="27"/>
      <c r="B40" s="27"/>
      <c r="C40" s="28"/>
      <c r="D40" s="29"/>
      <c r="E40" s="22"/>
      <c r="F40" s="21"/>
    </row>
    <row r="41" spans="1:6">
      <c r="A41" s="27"/>
      <c r="B41" s="27"/>
      <c r="C41" s="28"/>
      <c r="D41" s="29"/>
      <c r="E41" s="22"/>
      <c r="F41" s="21"/>
    </row>
    <row r="42" spans="1:6">
      <c r="A42" s="27"/>
      <c r="B42" s="27"/>
      <c r="C42" s="28"/>
      <c r="D42" s="29"/>
      <c r="E42" s="22"/>
      <c r="F42" s="21"/>
    </row>
    <row r="43" spans="1:6">
      <c r="A43" s="27"/>
      <c r="B43" s="27"/>
      <c r="C43" s="28"/>
      <c r="D43" s="29"/>
      <c r="E43" s="22"/>
      <c r="F43" s="21"/>
    </row>
    <row r="44" spans="1:6">
      <c r="A44" s="27"/>
      <c r="B44" s="27"/>
      <c r="C44" s="28"/>
      <c r="D44" s="29"/>
      <c r="E44" s="22"/>
      <c r="F44" s="21"/>
    </row>
    <row r="45" spans="1:6">
      <c r="A45" s="27"/>
      <c r="B45" s="27"/>
      <c r="C45" s="28"/>
      <c r="D45" s="29"/>
      <c r="E45" s="22"/>
      <c r="F45" s="21"/>
    </row>
  </sheetData>
  <sheetProtection password="CE7B" sheet="1" objects="1" scenarios="1"/>
  <mergeCells count="16">
    <mergeCell ref="B14:B16"/>
    <mergeCell ref="A1:F1"/>
    <mergeCell ref="A3:B3"/>
    <mergeCell ref="A4:A7"/>
    <mergeCell ref="B4:B8"/>
    <mergeCell ref="B9:B13"/>
    <mergeCell ref="B33:B34"/>
    <mergeCell ref="A35:C35"/>
    <mergeCell ref="B17:B18"/>
    <mergeCell ref="B19:B20"/>
    <mergeCell ref="B21:B22"/>
    <mergeCell ref="B23:B24"/>
    <mergeCell ref="B25:B26"/>
    <mergeCell ref="B27:B28"/>
    <mergeCell ref="B29:B30"/>
    <mergeCell ref="B31:B32"/>
  </mergeCells>
  <phoneticPr fontId="16" type="noConversion"/>
  <pageMargins left="0.39347222447395325" right="0.39347222447395325" top="0.98416668176651001" bottom="0.8263888955116272" header="0.51138889789581299" footer="0.51138889789581299"/>
  <pageSetup paperSize="9" scale="73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6"/>
  <sheetViews>
    <sheetView topLeftCell="C1" zoomScale="90" zoomScaleNormal="90" zoomScaleSheetLayoutView="70" workbookViewId="0">
      <selection activeCell="G23" sqref="G23"/>
    </sheetView>
  </sheetViews>
  <sheetFormatPr defaultRowHeight="13.5"/>
  <cols>
    <col min="1" max="1" width="8.625" style="30" customWidth="1"/>
    <col min="2" max="2" width="19.125" style="30" bestFit="1" customWidth="1"/>
    <col min="3" max="3" width="29.625" style="31" customWidth="1"/>
    <col min="4" max="4" width="16.5" style="373" customWidth="1"/>
    <col min="5" max="5" width="36.875" style="33" bestFit="1" customWidth="1"/>
    <col min="6" max="6" width="9.5" style="20" customWidth="1"/>
    <col min="7" max="7" width="44" style="20" bestFit="1" customWidth="1"/>
    <col min="8" max="8" width="11" style="20" customWidth="1"/>
    <col min="9" max="9" width="12.875" style="20" customWidth="1"/>
    <col min="10" max="10" width="12.125" style="20" customWidth="1"/>
    <col min="11" max="11" width="9" style="20" customWidth="1"/>
    <col min="12" max="17" width="9" style="20"/>
    <col min="18" max="18" width="36.5" style="20" bestFit="1" customWidth="1"/>
    <col min="19" max="239" width="9" style="20"/>
    <col min="240" max="240" width="8.625" style="20" customWidth="1"/>
    <col min="241" max="241" width="13.5" style="20" customWidth="1"/>
    <col min="242" max="242" width="18.25" style="20" customWidth="1"/>
    <col min="243" max="243" width="16.5" style="20" customWidth="1"/>
    <col min="244" max="244" width="26.125" style="20" customWidth="1"/>
    <col min="245" max="245" width="9.5" style="20" customWidth="1"/>
    <col min="246" max="495" width="9" style="20"/>
    <col min="496" max="496" width="8.625" style="20" customWidth="1"/>
    <col min="497" max="497" width="13.5" style="20" customWidth="1"/>
    <col min="498" max="498" width="18.25" style="20" customWidth="1"/>
    <col min="499" max="499" width="16.5" style="20" customWidth="1"/>
    <col min="500" max="500" width="26.125" style="20" customWidth="1"/>
    <col min="501" max="501" width="9.5" style="20" customWidth="1"/>
    <col min="502" max="751" width="9" style="20"/>
    <col min="752" max="752" width="8.625" style="20" customWidth="1"/>
    <col min="753" max="753" width="13.5" style="20" customWidth="1"/>
    <col min="754" max="754" width="18.25" style="20" customWidth="1"/>
    <col min="755" max="755" width="16.5" style="20" customWidth="1"/>
    <col min="756" max="756" width="26.125" style="20" customWidth="1"/>
    <col min="757" max="757" width="9.5" style="20" customWidth="1"/>
    <col min="758" max="1007" width="9" style="20"/>
    <col min="1008" max="1008" width="8.625" style="20" customWidth="1"/>
    <col min="1009" max="1009" width="13.5" style="20" customWidth="1"/>
    <col min="1010" max="1010" width="18.25" style="20" customWidth="1"/>
    <col min="1011" max="1011" width="16.5" style="20" customWidth="1"/>
    <col min="1012" max="1012" width="26.125" style="20" customWidth="1"/>
    <col min="1013" max="1013" width="9.5" style="20" customWidth="1"/>
    <col min="1014" max="1263" width="9" style="20"/>
    <col min="1264" max="1264" width="8.625" style="20" customWidth="1"/>
    <col min="1265" max="1265" width="13.5" style="20" customWidth="1"/>
    <col min="1266" max="1266" width="18.25" style="20" customWidth="1"/>
    <col min="1267" max="1267" width="16.5" style="20" customWidth="1"/>
    <col min="1268" max="1268" width="26.125" style="20" customWidth="1"/>
    <col min="1269" max="1269" width="9.5" style="20" customWidth="1"/>
    <col min="1270" max="1519" width="9" style="20"/>
    <col min="1520" max="1520" width="8.625" style="20" customWidth="1"/>
    <col min="1521" max="1521" width="13.5" style="20" customWidth="1"/>
    <col min="1522" max="1522" width="18.25" style="20" customWidth="1"/>
    <col min="1523" max="1523" width="16.5" style="20" customWidth="1"/>
    <col min="1524" max="1524" width="26.125" style="20" customWidth="1"/>
    <col min="1525" max="1525" width="9.5" style="20" customWidth="1"/>
    <col min="1526" max="1775" width="9" style="20"/>
    <col min="1776" max="1776" width="8.625" style="20" customWidth="1"/>
    <col min="1777" max="1777" width="13.5" style="20" customWidth="1"/>
    <col min="1778" max="1778" width="18.25" style="20" customWidth="1"/>
    <col min="1779" max="1779" width="16.5" style="20" customWidth="1"/>
    <col min="1780" max="1780" width="26.125" style="20" customWidth="1"/>
    <col min="1781" max="1781" width="9.5" style="20" customWidth="1"/>
    <col min="1782" max="2031" width="9" style="20"/>
    <col min="2032" max="2032" width="8.625" style="20" customWidth="1"/>
    <col min="2033" max="2033" width="13.5" style="20" customWidth="1"/>
    <col min="2034" max="2034" width="18.25" style="20" customWidth="1"/>
    <col min="2035" max="2035" width="16.5" style="20" customWidth="1"/>
    <col min="2036" max="2036" width="26.125" style="20" customWidth="1"/>
    <col min="2037" max="2037" width="9.5" style="20" customWidth="1"/>
    <col min="2038" max="2287" width="9" style="20"/>
    <col min="2288" max="2288" width="8.625" style="20" customWidth="1"/>
    <col min="2289" max="2289" width="13.5" style="20" customWidth="1"/>
    <col min="2290" max="2290" width="18.25" style="20" customWidth="1"/>
    <col min="2291" max="2291" width="16.5" style="20" customWidth="1"/>
    <col min="2292" max="2292" width="26.125" style="20" customWidth="1"/>
    <col min="2293" max="2293" width="9.5" style="20" customWidth="1"/>
    <col min="2294" max="2543" width="9" style="20"/>
    <col min="2544" max="2544" width="8.625" style="20" customWidth="1"/>
    <col min="2545" max="2545" width="13.5" style="20" customWidth="1"/>
    <col min="2546" max="2546" width="18.25" style="20" customWidth="1"/>
    <col min="2547" max="2547" width="16.5" style="20" customWidth="1"/>
    <col min="2548" max="2548" width="26.125" style="20" customWidth="1"/>
    <col min="2549" max="2549" width="9.5" style="20" customWidth="1"/>
    <col min="2550" max="2799" width="9" style="20"/>
    <col min="2800" max="2800" width="8.625" style="20" customWidth="1"/>
    <col min="2801" max="2801" width="13.5" style="20" customWidth="1"/>
    <col min="2802" max="2802" width="18.25" style="20" customWidth="1"/>
    <col min="2803" max="2803" width="16.5" style="20" customWidth="1"/>
    <col min="2804" max="2804" width="26.125" style="20" customWidth="1"/>
    <col min="2805" max="2805" width="9.5" style="20" customWidth="1"/>
    <col min="2806" max="3055" width="9" style="20"/>
    <col min="3056" max="3056" width="8.625" style="20" customWidth="1"/>
    <col min="3057" max="3057" width="13.5" style="20" customWidth="1"/>
    <col min="3058" max="3058" width="18.25" style="20" customWidth="1"/>
    <col min="3059" max="3059" width="16.5" style="20" customWidth="1"/>
    <col min="3060" max="3060" width="26.125" style="20" customWidth="1"/>
    <col min="3061" max="3061" width="9.5" style="20" customWidth="1"/>
    <col min="3062" max="3311" width="9" style="20"/>
    <col min="3312" max="3312" width="8.625" style="20" customWidth="1"/>
    <col min="3313" max="3313" width="13.5" style="20" customWidth="1"/>
    <col min="3314" max="3314" width="18.25" style="20" customWidth="1"/>
    <col min="3315" max="3315" width="16.5" style="20" customWidth="1"/>
    <col min="3316" max="3316" width="26.125" style="20" customWidth="1"/>
    <col min="3317" max="3317" width="9.5" style="20" customWidth="1"/>
    <col min="3318" max="3567" width="9" style="20"/>
    <col min="3568" max="3568" width="8.625" style="20" customWidth="1"/>
    <col min="3569" max="3569" width="13.5" style="20" customWidth="1"/>
    <col min="3570" max="3570" width="18.25" style="20" customWidth="1"/>
    <col min="3571" max="3571" width="16.5" style="20" customWidth="1"/>
    <col min="3572" max="3572" width="26.125" style="20" customWidth="1"/>
    <col min="3573" max="3573" width="9.5" style="20" customWidth="1"/>
    <col min="3574" max="3823" width="9" style="20"/>
    <col min="3824" max="3824" width="8.625" style="20" customWidth="1"/>
    <col min="3825" max="3825" width="13.5" style="20" customWidth="1"/>
    <col min="3826" max="3826" width="18.25" style="20" customWidth="1"/>
    <col min="3827" max="3827" width="16.5" style="20" customWidth="1"/>
    <col min="3828" max="3828" width="26.125" style="20" customWidth="1"/>
    <col min="3829" max="3829" width="9.5" style="20" customWidth="1"/>
    <col min="3830" max="4079" width="9" style="20"/>
    <col min="4080" max="4080" width="8.625" style="20" customWidth="1"/>
    <col min="4081" max="4081" width="13.5" style="20" customWidth="1"/>
    <col min="4082" max="4082" width="18.25" style="20" customWidth="1"/>
    <col min="4083" max="4083" width="16.5" style="20" customWidth="1"/>
    <col min="4084" max="4084" width="26.125" style="20" customWidth="1"/>
    <col min="4085" max="4085" width="9.5" style="20" customWidth="1"/>
    <col min="4086" max="4335" width="9" style="20"/>
    <col min="4336" max="4336" width="8.625" style="20" customWidth="1"/>
    <col min="4337" max="4337" width="13.5" style="20" customWidth="1"/>
    <col min="4338" max="4338" width="18.25" style="20" customWidth="1"/>
    <col min="4339" max="4339" width="16.5" style="20" customWidth="1"/>
    <col min="4340" max="4340" width="26.125" style="20" customWidth="1"/>
    <col min="4341" max="4341" width="9.5" style="20" customWidth="1"/>
    <col min="4342" max="4591" width="9" style="20"/>
    <col min="4592" max="4592" width="8.625" style="20" customWidth="1"/>
    <col min="4593" max="4593" width="13.5" style="20" customWidth="1"/>
    <col min="4594" max="4594" width="18.25" style="20" customWidth="1"/>
    <col min="4595" max="4595" width="16.5" style="20" customWidth="1"/>
    <col min="4596" max="4596" width="26.125" style="20" customWidth="1"/>
    <col min="4597" max="4597" width="9.5" style="20" customWidth="1"/>
    <col min="4598" max="4847" width="9" style="20"/>
    <col min="4848" max="4848" width="8.625" style="20" customWidth="1"/>
    <col min="4849" max="4849" width="13.5" style="20" customWidth="1"/>
    <col min="4850" max="4850" width="18.25" style="20" customWidth="1"/>
    <col min="4851" max="4851" width="16.5" style="20" customWidth="1"/>
    <col min="4852" max="4852" width="26.125" style="20" customWidth="1"/>
    <col min="4853" max="4853" width="9.5" style="20" customWidth="1"/>
    <col min="4854" max="5103" width="9" style="20"/>
    <col min="5104" max="5104" width="8.625" style="20" customWidth="1"/>
    <col min="5105" max="5105" width="13.5" style="20" customWidth="1"/>
    <col min="5106" max="5106" width="18.25" style="20" customWidth="1"/>
    <col min="5107" max="5107" width="16.5" style="20" customWidth="1"/>
    <col min="5108" max="5108" width="26.125" style="20" customWidth="1"/>
    <col min="5109" max="5109" width="9.5" style="20" customWidth="1"/>
    <col min="5110" max="5359" width="9" style="20"/>
    <col min="5360" max="5360" width="8.625" style="20" customWidth="1"/>
    <col min="5361" max="5361" width="13.5" style="20" customWidth="1"/>
    <col min="5362" max="5362" width="18.25" style="20" customWidth="1"/>
    <col min="5363" max="5363" width="16.5" style="20" customWidth="1"/>
    <col min="5364" max="5364" width="26.125" style="20" customWidth="1"/>
    <col min="5365" max="5365" width="9.5" style="20" customWidth="1"/>
    <col min="5366" max="5615" width="9" style="20"/>
    <col min="5616" max="5616" width="8.625" style="20" customWidth="1"/>
    <col min="5617" max="5617" width="13.5" style="20" customWidth="1"/>
    <col min="5618" max="5618" width="18.25" style="20" customWidth="1"/>
    <col min="5619" max="5619" width="16.5" style="20" customWidth="1"/>
    <col min="5620" max="5620" width="26.125" style="20" customWidth="1"/>
    <col min="5621" max="5621" width="9.5" style="20" customWidth="1"/>
    <col min="5622" max="5871" width="9" style="20"/>
    <col min="5872" max="5872" width="8.625" style="20" customWidth="1"/>
    <col min="5873" max="5873" width="13.5" style="20" customWidth="1"/>
    <col min="5874" max="5874" width="18.25" style="20" customWidth="1"/>
    <col min="5875" max="5875" width="16.5" style="20" customWidth="1"/>
    <col min="5876" max="5876" width="26.125" style="20" customWidth="1"/>
    <col min="5877" max="5877" width="9.5" style="20" customWidth="1"/>
    <col min="5878" max="6127" width="9" style="20"/>
    <col min="6128" max="6128" width="8.625" style="20" customWidth="1"/>
    <col min="6129" max="6129" width="13.5" style="20" customWidth="1"/>
    <col min="6130" max="6130" width="18.25" style="20" customWidth="1"/>
    <col min="6131" max="6131" width="16.5" style="20" customWidth="1"/>
    <col min="6132" max="6132" width="26.125" style="20" customWidth="1"/>
    <col min="6133" max="6133" width="9.5" style="20" customWidth="1"/>
    <col min="6134" max="6383" width="9" style="20"/>
    <col min="6384" max="6384" width="8.625" style="20" customWidth="1"/>
    <col min="6385" max="6385" width="13.5" style="20" customWidth="1"/>
    <col min="6386" max="6386" width="18.25" style="20" customWidth="1"/>
    <col min="6387" max="6387" width="16.5" style="20" customWidth="1"/>
    <col min="6388" max="6388" width="26.125" style="20" customWidth="1"/>
    <col min="6389" max="6389" width="9.5" style="20" customWidth="1"/>
    <col min="6390" max="6639" width="9" style="20"/>
    <col min="6640" max="6640" width="8.625" style="20" customWidth="1"/>
    <col min="6641" max="6641" width="13.5" style="20" customWidth="1"/>
    <col min="6642" max="6642" width="18.25" style="20" customWidth="1"/>
    <col min="6643" max="6643" width="16.5" style="20" customWidth="1"/>
    <col min="6644" max="6644" width="26.125" style="20" customWidth="1"/>
    <col min="6645" max="6645" width="9.5" style="20" customWidth="1"/>
    <col min="6646" max="6895" width="9" style="20"/>
    <col min="6896" max="6896" width="8.625" style="20" customWidth="1"/>
    <col min="6897" max="6897" width="13.5" style="20" customWidth="1"/>
    <col min="6898" max="6898" width="18.25" style="20" customWidth="1"/>
    <col min="6899" max="6899" width="16.5" style="20" customWidth="1"/>
    <col min="6900" max="6900" width="26.125" style="20" customWidth="1"/>
    <col min="6901" max="6901" width="9.5" style="20" customWidth="1"/>
    <col min="6902" max="7151" width="9" style="20"/>
    <col min="7152" max="7152" width="8.625" style="20" customWidth="1"/>
    <col min="7153" max="7153" width="13.5" style="20" customWidth="1"/>
    <col min="7154" max="7154" width="18.25" style="20" customWidth="1"/>
    <col min="7155" max="7155" width="16.5" style="20" customWidth="1"/>
    <col min="7156" max="7156" width="26.125" style="20" customWidth="1"/>
    <col min="7157" max="7157" width="9.5" style="20" customWidth="1"/>
    <col min="7158" max="7407" width="9" style="20"/>
    <col min="7408" max="7408" width="8.625" style="20" customWidth="1"/>
    <col min="7409" max="7409" width="13.5" style="20" customWidth="1"/>
    <col min="7410" max="7410" width="18.25" style="20" customWidth="1"/>
    <col min="7411" max="7411" width="16.5" style="20" customWidth="1"/>
    <col min="7412" max="7412" width="26.125" style="20" customWidth="1"/>
    <col min="7413" max="7413" width="9.5" style="20" customWidth="1"/>
    <col min="7414" max="7663" width="9" style="20"/>
    <col min="7664" max="7664" width="8.625" style="20" customWidth="1"/>
    <col min="7665" max="7665" width="13.5" style="20" customWidth="1"/>
    <col min="7666" max="7666" width="18.25" style="20" customWidth="1"/>
    <col min="7667" max="7667" width="16.5" style="20" customWidth="1"/>
    <col min="7668" max="7668" width="26.125" style="20" customWidth="1"/>
    <col min="7669" max="7669" width="9.5" style="20" customWidth="1"/>
    <col min="7670" max="7919" width="9" style="20"/>
    <col min="7920" max="7920" width="8.625" style="20" customWidth="1"/>
    <col min="7921" max="7921" width="13.5" style="20" customWidth="1"/>
    <col min="7922" max="7922" width="18.25" style="20" customWidth="1"/>
    <col min="7923" max="7923" width="16.5" style="20" customWidth="1"/>
    <col min="7924" max="7924" width="26.125" style="20" customWidth="1"/>
    <col min="7925" max="7925" width="9.5" style="20" customWidth="1"/>
    <col min="7926" max="8175" width="9" style="20"/>
    <col min="8176" max="8176" width="8.625" style="20" customWidth="1"/>
    <col min="8177" max="8177" width="13.5" style="20" customWidth="1"/>
    <col min="8178" max="8178" width="18.25" style="20" customWidth="1"/>
    <col min="8179" max="8179" width="16.5" style="20" customWidth="1"/>
    <col min="8180" max="8180" width="26.125" style="20" customWidth="1"/>
    <col min="8181" max="8181" width="9.5" style="20" customWidth="1"/>
    <col min="8182" max="8431" width="9" style="20"/>
    <col min="8432" max="8432" width="8.625" style="20" customWidth="1"/>
    <col min="8433" max="8433" width="13.5" style="20" customWidth="1"/>
    <col min="8434" max="8434" width="18.25" style="20" customWidth="1"/>
    <col min="8435" max="8435" width="16.5" style="20" customWidth="1"/>
    <col min="8436" max="8436" width="26.125" style="20" customWidth="1"/>
    <col min="8437" max="8437" width="9.5" style="20" customWidth="1"/>
    <col min="8438" max="8687" width="9" style="20"/>
    <col min="8688" max="8688" width="8.625" style="20" customWidth="1"/>
    <col min="8689" max="8689" width="13.5" style="20" customWidth="1"/>
    <col min="8690" max="8690" width="18.25" style="20" customWidth="1"/>
    <col min="8691" max="8691" width="16.5" style="20" customWidth="1"/>
    <col min="8692" max="8692" width="26.125" style="20" customWidth="1"/>
    <col min="8693" max="8693" width="9.5" style="20" customWidth="1"/>
    <col min="8694" max="8943" width="9" style="20"/>
    <col min="8944" max="8944" width="8.625" style="20" customWidth="1"/>
    <col min="8945" max="8945" width="13.5" style="20" customWidth="1"/>
    <col min="8946" max="8946" width="18.25" style="20" customWidth="1"/>
    <col min="8947" max="8947" width="16.5" style="20" customWidth="1"/>
    <col min="8948" max="8948" width="26.125" style="20" customWidth="1"/>
    <col min="8949" max="8949" width="9.5" style="20" customWidth="1"/>
    <col min="8950" max="9199" width="9" style="20"/>
    <col min="9200" max="9200" width="8.625" style="20" customWidth="1"/>
    <col min="9201" max="9201" width="13.5" style="20" customWidth="1"/>
    <col min="9202" max="9202" width="18.25" style="20" customWidth="1"/>
    <col min="9203" max="9203" width="16.5" style="20" customWidth="1"/>
    <col min="9204" max="9204" width="26.125" style="20" customWidth="1"/>
    <col min="9205" max="9205" width="9.5" style="20" customWidth="1"/>
    <col min="9206" max="9455" width="9" style="20"/>
    <col min="9456" max="9456" width="8.625" style="20" customWidth="1"/>
    <col min="9457" max="9457" width="13.5" style="20" customWidth="1"/>
    <col min="9458" max="9458" width="18.25" style="20" customWidth="1"/>
    <col min="9459" max="9459" width="16.5" style="20" customWidth="1"/>
    <col min="9460" max="9460" width="26.125" style="20" customWidth="1"/>
    <col min="9461" max="9461" width="9.5" style="20" customWidth="1"/>
    <col min="9462" max="9711" width="9" style="20"/>
    <col min="9712" max="9712" width="8.625" style="20" customWidth="1"/>
    <col min="9713" max="9713" width="13.5" style="20" customWidth="1"/>
    <col min="9714" max="9714" width="18.25" style="20" customWidth="1"/>
    <col min="9715" max="9715" width="16.5" style="20" customWidth="1"/>
    <col min="9716" max="9716" width="26.125" style="20" customWidth="1"/>
    <col min="9717" max="9717" width="9.5" style="20" customWidth="1"/>
    <col min="9718" max="9967" width="9" style="20"/>
    <col min="9968" max="9968" width="8.625" style="20" customWidth="1"/>
    <col min="9969" max="9969" width="13.5" style="20" customWidth="1"/>
    <col min="9970" max="9970" width="18.25" style="20" customWidth="1"/>
    <col min="9971" max="9971" width="16.5" style="20" customWidth="1"/>
    <col min="9972" max="9972" width="26.125" style="20" customWidth="1"/>
    <col min="9973" max="9973" width="9.5" style="20" customWidth="1"/>
    <col min="9974" max="10223" width="9" style="20"/>
    <col min="10224" max="10224" width="8.625" style="20" customWidth="1"/>
    <col min="10225" max="10225" width="13.5" style="20" customWidth="1"/>
    <col min="10226" max="10226" width="18.25" style="20" customWidth="1"/>
    <col min="10227" max="10227" width="16.5" style="20" customWidth="1"/>
    <col min="10228" max="10228" width="26.125" style="20" customWidth="1"/>
    <col min="10229" max="10229" width="9.5" style="20" customWidth="1"/>
    <col min="10230" max="10479" width="9" style="20"/>
    <col min="10480" max="10480" width="8.625" style="20" customWidth="1"/>
    <col min="10481" max="10481" width="13.5" style="20" customWidth="1"/>
    <col min="10482" max="10482" width="18.25" style="20" customWidth="1"/>
    <col min="10483" max="10483" width="16.5" style="20" customWidth="1"/>
    <col min="10484" max="10484" width="26.125" style="20" customWidth="1"/>
    <col min="10485" max="10485" width="9.5" style="20" customWidth="1"/>
    <col min="10486" max="10735" width="9" style="20"/>
    <col min="10736" max="10736" width="8.625" style="20" customWidth="1"/>
    <col min="10737" max="10737" width="13.5" style="20" customWidth="1"/>
    <col min="10738" max="10738" width="18.25" style="20" customWidth="1"/>
    <col min="10739" max="10739" width="16.5" style="20" customWidth="1"/>
    <col min="10740" max="10740" width="26.125" style="20" customWidth="1"/>
    <col min="10741" max="10741" width="9.5" style="20" customWidth="1"/>
    <col min="10742" max="10991" width="9" style="20"/>
    <col min="10992" max="10992" width="8.625" style="20" customWidth="1"/>
    <col min="10993" max="10993" width="13.5" style="20" customWidth="1"/>
    <col min="10994" max="10994" width="18.25" style="20" customWidth="1"/>
    <col min="10995" max="10995" width="16.5" style="20" customWidth="1"/>
    <col min="10996" max="10996" width="26.125" style="20" customWidth="1"/>
    <col min="10997" max="10997" width="9.5" style="20" customWidth="1"/>
    <col min="10998" max="11247" width="9" style="20"/>
    <col min="11248" max="11248" width="8.625" style="20" customWidth="1"/>
    <col min="11249" max="11249" width="13.5" style="20" customWidth="1"/>
    <col min="11250" max="11250" width="18.25" style="20" customWidth="1"/>
    <col min="11251" max="11251" width="16.5" style="20" customWidth="1"/>
    <col min="11252" max="11252" width="26.125" style="20" customWidth="1"/>
    <col min="11253" max="11253" width="9.5" style="20" customWidth="1"/>
    <col min="11254" max="11503" width="9" style="20"/>
    <col min="11504" max="11504" width="8.625" style="20" customWidth="1"/>
    <col min="11505" max="11505" width="13.5" style="20" customWidth="1"/>
    <col min="11506" max="11506" width="18.25" style="20" customWidth="1"/>
    <col min="11507" max="11507" width="16.5" style="20" customWidth="1"/>
    <col min="11508" max="11508" width="26.125" style="20" customWidth="1"/>
    <col min="11509" max="11509" width="9.5" style="20" customWidth="1"/>
    <col min="11510" max="11759" width="9" style="20"/>
    <col min="11760" max="11760" width="8.625" style="20" customWidth="1"/>
    <col min="11761" max="11761" width="13.5" style="20" customWidth="1"/>
    <col min="11762" max="11762" width="18.25" style="20" customWidth="1"/>
    <col min="11763" max="11763" width="16.5" style="20" customWidth="1"/>
    <col min="11764" max="11764" width="26.125" style="20" customWidth="1"/>
    <col min="11765" max="11765" width="9.5" style="20" customWidth="1"/>
    <col min="11766" max="12015" width="9" style="20"/>
    <col min="12016" max="12016" width="8.625" style="20" customWidth="1"/>
    <col min="12017" max="12017" width="13.5" style="20" customWidth="1"/>
    <col min="12018" max="12018" width="18.25" style="20" customWidth="1"/>
    <col min="12019" max="12019" width="16.5" style="20" customWidth="1"/>
    <col min="12020" max="12020" width="26.125" style="20" customWidth="1"/>
    <col min="12021" max="12021" width="9.5" style="20" customWidth="1"/>
    <col min="12022" max="12271" width="9" style="20"/>
    <col min="12272" max="12272" width="8.625" style="20" customWidth="1"/>
    <col min="12273" max="12273" width="13.5" style="20" customWidth="1"/>
    <col min="12274" max="12274" width="18.25" style="20" customWidth="1"/>
    <col min="12275" max="12275" width="16.5" style="20" customWidth="1"/>
    <col min="12276" max="12276" width="26.125" style="20" customWidth="1"/>
    <col min="12277" max="12277" width="9.5" style="20" customWidth="1"/>
    <col min="12278" max="12527" width="9" style="20"/>
    <col min="12528" max="12528" width="8.625" style="20" customWidth="1"/>
    <col min="12529" max="12529" width="13.5" style="20" customWidth="1"/>
    <col min="12530" max="12530" width="18.25" style="20" customWidth="1"/>
    <col min="12531" max="12531" width="16.5" style="20" customWidth="1"/>
    <col min="12532" max="12532" width="26.125" style="20" customWidth="1"/>
    <col min="12533" max="12533" width="9.5" style="20" customWidth="1"/>
    <col min="12534" max="12783" width="9" style="20"/>
    <col min="12784" max="12784" width="8.625" style="20" customWidth="1"/>
    <col min="12785" max="12785" width="13.5" style="20" customWidth="1"/>
    <col min="12786" max="12786" width="18.25" style="20" customWidth="1"/>
    <col min="12787" max="12787" width="16.5" style="20" customWidth="1"/>
    <col min="12788" max="12788" width="26.125" style="20" customWidth="1"/>
    <col min="12789" max="12789" width="9.5" style="20" customWidth="1"/>
    <col min="12790" max="13039" width="9" style="20"/>
    <col min="13040" max="13040" width="8.625" style="20" customWidth="1"/>
    <col min="13041" max="13041" width="13.5" style="20" customWidth="1"/>
    <col min="13042" max="13042" width="18.25" style="20" customWidth="1"/>
    <col min="13043" max="13043" width="16.5" style="20" customWidth="1"/>
    <col min="13044" max="13044" width="26.125" style="20" customWidth="1"/>
    <col min="13045" max="13045" width="9.5" style="20" customWidth="1"/>
    <col min="13046" max="13295" width="9" style="20"/>
    <col min="13296" max="13296" width="8.625" style="20" customWidth="1"/>
    <col min="13297" max="13297" width="13.5" style="20" customWidth="1"/>
    <col min="13298" max="13298" width="18.25" style="20" customWidth="1"/>
    <col min="13299" max="13299" width="16.5" style="20" customWidth="1"/>
    <col min="13300" max="13300" width="26.125" style="20" customWidth="1"/>
    <col min="13301" max="13301" width="9.5" style="20" customWidth="1"/>
    <col min="13302" max="13551" width="9" style="20"/>
    <col min="13552" max="13552" width="8.625" style="20" customWidth="1"/>
    <col min="13553" max="13553" width="13.5" style="20" customWidth="1"/>
    <col min="13554" max="13554" width="18.25" style="20" customWidth="1"/>
    <col min="13555" max="13555" width="16.5" style="20" customWidth="1"/>
    <col min="13556" max="13556" width="26.125" style="20" customWidth="1"/>
    <col min="13557" max="13557" width="9.5" style="20" customWidth="1"/>
    <col min="13558" max="13807" width="9" style="20"/>
    <col min="13808" max="13808" width="8.625" style="20" customWidth="1"/>
    <col min="13809" max="13809" width="13.5" style="20" customWidth="1"/>
    <col min="13810" max="13810" width="18.25" style="20" customWidth="1"/>
    <col min="13811" max="13811" width="16.5" style="20" customWidth="1"/>
    <col min="13812" max="13812" width="26.125" style="20" customWidth="1"/>
    <col min="13813" max="13813" width="9.5" style="20" customWidth="1"/>
    <col min="13814" max="14063" width="9" style="20"/>
    <col min="14064" max="14064" width="8.625" style="20" customWidth="1"/>
    <col min="14065" max="14065" width="13.5" style="20" customWidth="1"/>
    <col min="14066" max="14066" width="18.25" style="20" customWidth="1"/>
    <col min="14067" max="14067" width="16.5" style="20" customWidth="1"/>
    <col min="14068" max="14068" width="26.125" style="20" customWidth="1"/>
    <col min="14069" max="14069" width="9.5" style="20" customWidth="1"/>
    <col min="14070" max="14319" width="9" style="20"/>
    <col min="14320" max="14320" width="8.625" style="20" customWidth="1"/>
    <col min="14321" max="14321" width="13.5" style="20" customWidth="1"/>
    <col min="14322" max="14322" width="18.25" style="20" customWidth="1"/>
    <col min="14323" max="14323" width="16.5" style="20" customWidth="1"/>
    <col min="14324" max="14324" width="26.125" style="20" customWidth="1"/>
    <col min="14325" max="14325" width="9.5" style="20" customWidth="1"/>
    <col min="14326" max="14575" width="9" style="20"/>
    <col min="14576" max="14576" width="8.625" style="20" customWidth="1"/>
    <col min="14577" max="14577" width="13.5" style="20" customWidth="1"/>
    <col min="14578" max="14578" width="18.25" style="20" customWidth="1"/>
    <col min="14579" max="14579" width="16.5" style="20" customWidth="1"/>
    <col min="14580" max="14580" width="26.125" style="20" customWidth="1"/>
    <col min="14581" max="14581" width="9.5" style="20" customWidth="1"/>
    <col min="14582" max="14831" width="9" style="20"/>
    <col min="14832" max="14832" width="8.625" style="20" customWidth="1"/>
    <col min="14833" max="14833" width="13.5" style="20" customWidth="1"/>
    <col min="14834" max="14834" width="18.25" style="20" customWidth="1"/>
    <col min="14835" max="14835" width="16.5" style="20" customWidth="1"/>
    <col min="14836" max="14836" width="26.125" style="20" customWidth="1"/>
    <col min="14837" max="14837" width="9.5" style="20" customWidth="1"/>
    <col min="14838" max="15087" width="9" style="20"/>
    <col min="15088" max="15088" width="8.625" style="20" customWidth="1"/>
    <col min="15089" max="15089" width="13.5" style="20" customWidth="1"/>
    <col min="15090" max="15090" width="18.25" style="20" customWidth="1"/>
    <col min="15091" max="15091" width="16.5" style="20" customWidth="1"/>
    <col min="15092" max="15092" width="26.125" style="20" customWidth="1"/>
    <col min="15093" max="15093" width="9.5" style="20" customWidth="1"/>
    <col min="15094" max="15343" width="9" style="20"/>
    <col min="15344" max="15344" width="8.625" style="20" customWidth="1"/>
    <col min="15345" max="15345" width="13.5" style="20" customWidth="1"/>
    <col min="15346" max="15346" width="18.25" style="20" customWidth="1"/>
    <col min="15347" max="15347" width="16.5" style="20" customWidth="1"/>
    <col min="15348" max="15348" width="26.125" style="20" customWidth="1"/>
    <col min="15349" max="15349" width="9.5" style="20" customWidth="1"/>
    <col min="15350" max="15599" width="9" style="20"/>
    <col min="15600" max="15600" width="8.625" style="20" customWidth="1"/>
    <col min="15601" max="15601" width="13.5" style="20" customWidth="1"/>
    <col min="15602" max="15602" width="18.25" style="20" customWidth="1"/>
    <col min="15603" max="15603" width="16.5" style="20" customWidth="1"/>
    <col min="15604" max="15604" width="26.125" style="20" customWidth="1"/>
    <col min="15605" max="15605" width="9.5" style="20" customWidth="1"/>
    <col min="15606" max="15855" width="9" style="20"/>
    <col min="15856" max="15856" width="8.625" style="20" customWidth="1"/>
    <col min="15857" max="15857" width="13.5" style="20" customWidth="1"/>
    <col min="15858" max="15858" width="18.25" style="20" customWidth="1"/>
    <col min="15859" max="15859" width="16.5" style="20" customWidth="1"/>
    <col min="15860" max="15860" width="26.125" style="20" customWidth="1"/>
    <col min="15861" max="15861" width="9.5" style="20" customWidth="1"/>
    <col min="15862" max="16111" width="9" style="20"/>
    <col min="16112" max="16112" width="8.625" style="20" customWidth="1"/>
    <col min="16113" max="16113" width="13.5" style="20" customWidth="1"/>
    <col min="16114" max="16114" width="18.25" style="20" customWidth="1"/>
    <col min="16115" max="16115" width="16.5" style="20" customWidth="1"/>
    <col min="16116" max="16116" width="26.125" style="20" customWidth="1"/>
    <col min="16117" max="16117" width="9.5" style="20" customWidth="1"/>
    <col min="16118" max="16384" width="9" style="20"/>
  </cols>
  <sheetData>
    <row r="1" spans="1:19" ht="32.25" customHeight="1">
      <c r="A1" s="744" t="s">
        <v>304</v>
      </c>
      <c r="B1" s="744"/>
      <c r="C1" s="744"/>
      <c r="D1" s="744"/>
      <c r="E1" s="744"/>
      <c r="F1" s="744"/>
    </row>
    <row r="2" spans="1:19" ht="21.75" customHeight="1" thickBot="1">
      <c r="A2" s="188" t="s">
        <v>244</v>
      </c>
      <c r="B2" s="21"/>
      <c r="C2" s="357"/>
      <c r="D2" s="360"/>
      <c r="E2" s="24"/>
      <c r="F2" s="25" t="s">
        <v>10</v>
      </c>
    </row>
    <row r="3" spans="1:19" s="26" customFormat="1" ht="21.75" customHeight="1" thickBot="1">
      <c r="A3" s="745" t="s">
        <v>26</v>
      </c>
      <c r="B3" s="746"/>
      <c r="C3" s="142" t="s">
        <v>60</v>
      </c>
      <c r="D3" s="361" t="s">
        <v>11</v>
      </c>
      <c r="E3" s="142" t="s">
        <v>25</v>
      </c>
      <c r="F3" s="144" t="s">
        <v>42</v>
      </c>
    </row>
    <row r="4" spans="1:19" ht="21.75" customHeight="1">
      <c r="A4" s="747" t="s">
        <v>311</v>
      </c>
      <c r="B4" s="749" t="s">
        <v>183</v>
      </c>
      <c r="C4" s="307" t="s">
        <v>302</v>
      </c>
      <c r="D4" s="362">
        <v>17447445</v>
      </c>
      <c r="E4" s="309" t="s">
        <v>446</v>
      </c>
      <c r="F4" s="310"/>
      <c r="G4" s="26"/>
      <c r="H4" s="26"/>
      <c r="I4" s="26"/>
      <c r="J4" s="26"/>
      <c r="K4" s="26"/>
    </row>
    <row r="5" spans="1:19" ht="21.75" customHeight="1">
      <c r="A5" s="748"/>
      <c r="B5" s="750"/>
      <c r="C5" s="311" t="s">
        <v>214</v>
      </c>
      <c r="D5" s="363">
        <v>81147355</v>
      </c>
      <c r="E5" s="313" t="s">
        <v>447</v>
      </c>
      <c r="F5" s="314"/>
    </row>
    <row r="6" spans="1:19" ht="21.75" customHeight="1">
      <c r="A6" s="748"/>
      <c r="B6" s="750"/>
      <c r="C6" s="311" t="s">
        <v>438</v>
      </c>
      <c r="D6" s="363">
        <v>56915516</v>
      </c>
      <c r="E6" s="313" t="s">
        <v>448</v>
      </c>
      <c r="F6" s="314"/>
      <c r="H6" s="373"/>
    </row>
    <row r="7" spans="1:19" ht="21.75" customHeight="1">
      <c r="A7" s="748"/>
      <c r="B7" s="742"/>
      <c r="C7" s="319" t="s">
        <v>58</v>
      </c>
      <c r="D7" s="358">
        <f>SUM(D4:D6)</f>
        <v>155510316</v>
      </c>
      <c r="E7" s="321"/>
      <c r="F7" s="322"/>
      <c r="H7" s="1"/>
    </row>
    <row r="8" spans="1:19" ht="21.75" customHeight="1">
      <c r="A8" s="748"/>
      <c r="B8" s="750" t="s">
        <v>462</v>
      </c>
      <c r="C8" s="311" t="s">
        <v>303</v>
      </c>
      <c r="D8" s="364">
        <v>28308710</v>
      </c>
      <c r="E8" s="324" t="s">
        <v>310</v>
      </c>
      <c r="F8" s="325"/>
    </row>
    <row r="9" spans="1:19" ht="21.75" customHeight="1">
      <c r="A9" s="748"/>
      <c r="B9" s="750"/>
      <c r="C9" s="315" t="s">
        <v>188</v>
      </c>
      <c r="D9" s="365">
        <v>800000</v>
      </c>
      <c r="E9" s="183" t="s">
        <v>312</v>
      </c>
      <c r="F9" s="327"/>
      <c r="G9" s="373"/>
      <c r="H9" s="373"/>
      <c r="I9" s="373">
        <f>SUM(G9:H9)</f>
        <v>0</v>
      </c>
    </row>
    <row r="10" spans="1:19" ht="21.75" customHeight="1">
      <c r="A10" s="748"/>
      <c r="B10" s="750"/>
      <c r="C10" s="315" t="s">
        <v>117</v>
      </c>
      <c r="D10" s="365">
        <v>1193016</v>
      </c>
      <c r="E10" s="183" t="s">
        <v>449</v>
      </c>
      <c r="F10" s="327"/>
      <c r="O10" s="180"/>
      <c r="P10" s="181"/>
      <c r="Q10" s="182"/>
      <c r="R10" s="22"/>
      <c r="S10" s="21"/>
    </row>
    <row r="11" spans="1:19" ht="21.75" customHeight="1">
      <c r="A11" s="748"/>
      <c r="B11" s="750"/>
      <c r="C11" s="319" t="s">
        <v>58</v>
      </c>
      <c r="D11" s="359">
        <f>SUM(D8:D10)</f>
        <v>30301726</v>
      </c>
      <c r="E11" s="324"/>
      <c r="F11" s="325"/>
    </row>
    <row r="12" spans="1:19" ht="21.75" customHeight="1">
      <c r="A12" s="748"/>
      <c r="B12" s="751" t="s">
        <v>463</v>
      </c>
      <c r="C12" s="324" t="s">
        <v>299</v>
      </c>
      <c r="D12" s="366">
        <v>886070</v>
      </c>
      <c r="E12" s="324" t="s">
        <v>296</v>
      </c>
      <c r="F12" s="325"/>
    </row>
    <row r="13" spans="1:19" ht="21.75" customHeight="1">
      <c r="A13" s="748"/>
      <c r="B13" s="752"/>
      <c r="C13" s="324" t="s">
        <v>298</v>
      </c>
      <c r="D13" s="366">
        <v>927130</v>
      </c>
      <c r="E13" s="324" t="s">
        <v>297</v>
      </c>
      <c r="F13" s="325"/>
    </row>
    <row r="14" spans="1:19" ht="21.75" customHeight="1">
      <c r="A14" s="748"/>
      <c r="B14" s="753"/>
      <c r="C14" s="319" t="s">
        <v>58</v>
      </c>
      <c r="D14" s="359">
        <f>D12+D13</f>
        <v>1813200</v>
      </c>
      <c r="E14" s="324"/>
      <c r="F14" s="325"/>
    </row>
    <row r="15" spans="1:19" ht="21.75" customHeight="1">
      <c r="A15" s="748"/>
      <c r="B15" s="743" t="s">
        <v>300</v>
      </c>
      <c r="C15" s="344" t="s">
        <v>238</v>
      </c>
      <c r="D15" s="367">
        <v>1030500</v>
      </c>
      <c r="E15" s="346" t="s">
        <v>305</v>
      </c>
      <c r="F15" s="347"/>
      <c r="O15" s="184"/>
    </row>
    <row r="16" spans="1:19" ht="21.75" customHeight="1">
      <c r="A16" s="748"/>
      <c r="B16" s="743"/>
      <c r="C16" s="331" t="s">
        <v>239</v>
      </c>
      <c r="D16" s="368">
        <v>5137500</v>
      </c>
      <c r="E16" s="342" t="s">
        <v>306</v>
      </c>
      <c r="F16" s="343"/>
      <c r="O16" s="341"/>
    </row>
    <row r="17" spans="1:6" ht="21.75" customHeight="1">
      <c r="A17" s="748"/>
      <c r="B17" s="743"/>
      <c r="C17" s="329" t="s">
        <v>194</v>
      </c>
      <c r="D17" s="369">
        <f>D15+D16</f>
        <v>6168000</v>
      </c>
      <c r="E17" s="321"/>
      <c r="F17" s="322"/>
    </row>
    <row r="18" spans="1:6" ht="21.75" customHeight="1">
      <c r="A18" s="748"/>
      <c r="B18" s="741" t="s">
        <v>301</v>
      </c>
      <c r="C18" s="331" t="s">
        <v>240</v>
      </c>
      <c r="D18" s="370">
        <v>107000</v>
      </c>
      <c r="E18" s="321" t="s">
        <v>307</v>
      </c>
      <c r="F18" s="322"/>
    </row>
    <row r="19" spans="1:6" ht="21.75" customHeight="1" thickBot="1">
      <c r="A19" s="754"/>
      <c r="B19" s="742"/>
      <c r="C19" s="329" t="s">
        <v>194</v>
      </c>
      <c r="D19" s="369">
        <f>D18</f>
        <v>107000</v>
      </c>
      <c r="E19" s="321"/>
      <c r="F19" s="322"/>
    </row>
    <row r="20" spans="1:6" ht="31.5" customHeight="1" thickBot="1">
      <c r="A20" s="738" t="s">
        <v>30</v>
      </c>
      <c r="B20" s="739"/>
      <c r="C20" s="740"/>
      <c r="D20" s="371">
        <f>D7+D11+D14+D17+D19</f>
        <v>193900242</v>
      </c>
      <c r="E20" s="336"/>
      <c r="F20" s="337"/>
    </row>
    <row r="21" spans="1:6">
      <c r="A21" s="27"/>
      <c r="B21" s="27"/>
      <c r="C21" s="28"/>
      <c r="D21" s="372"/>
      <c r="E21" s="22"/>
      <c r="F21" s="21"/>
    </row>
    <row r="22" spans="1:6">
      <c r="A22" s="27"/>
      <c r="B22" s="27"/>
      <c r="C22" s="28"/>
      <c r="D22" s="372"/>
      <c r="E22" s="22"/>
      <c r="F22" s="21"/>
    </row>
    <row r="23" spans="1:6">
      <c r="A23" s="27"/>
      <c r="B23" s="27"/>
      <c r="C23" s="28"/>
      <c r="D23" s="372"/>
      <c r="E23" s="22"/>
      <c r="F23" s="21"/>
    </row>
    <row r="24" spans="1:6">
      <c r="A24" s="27"/>
      <c r="B24" s="27"/>
      <c r="C24" s="28"/>
      <c r="D24" s="372"/>
      <c r="E24" s="22"/>
      <c r="F24" s="21"/>
    </row>
    <row r="25" spans="1:6">
      <c r="A25" s="27"/>
      <c r="B25" s="27"/>
      <c r="C25" s="28"/>
      <c r="D25" s="372"/>
      <c r="E25" s="22"/>
      <c r="F25" s="21"/>
    </row>
    <row r="26" spans="1:6">
      <c r="A26" s="27"/>
      <c r="B26" s="27"/>
      <c r="C26" s="28"/>
      <c r="D26" s="372"/>
      <c r="E26" s="22"/>
      <c r="F26" s="21"/>
    </row>
  </sheetData>
  <sheetProtection password="CE7B" sheet="1" objects="1" scenarios="1"/>
  <mergeCells count="9">
    <mergeCell ref="A20:C20"/>
    <mergeCell ref="B12:B14"/>
    <mergeCell ref="A4:A19"/>
    <mergeCell ref="B18:B19"/>
    <mergeCell ref="A1:F1"/>
    <mergeCell ref="A3:B3"/>
    <mergeCell ref="B4:B7"/>
    <mergeCell ref="B8:B11"/>
    <mergeCell ref="B15:B17"/>
  </mergeCells>
  <phoneticPr fontId="16" type="noConversion"/>
  <pageMargins left="0.39347222447395325" right="0.39347222447395325" top="0.98416668176651001" bottom="0.8263888955116272" header="0.51138889789581299" footer="0.51138889789581299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14</vt:i4>
      </vt:variant>
    </vt:vector>
  </HeadingPairs>
  <TitlesOfParts>
    <vt:vector size="26" baseType="lpstr">
      <vt:lpstr>세입세출결산서(23년)</vt:lpstr>
      <vt:lpstr>세입결산서 (23년)</vt:lpstr>
      <vt:lpstr>세출결산서 (23년)</vt:lpstr>
      <vt:lpstr>정부보조금(23년)</vt:lpstr>
      <vt:lpstr>수입명세서(23년)</vt:lpstr>
      <vt:lpstr>잡수입명세서(23년)</vt:lpstr>
      <vt:lpstr>인건비명세서(23년)</vt:lpstr>
      <vt:lpstr>사업비명세서(23년)</vt:lpstr>
      <vt:lpstr>과년도지출명세서(23년)</vt:lpstr>
      <vt:lpstr>기타비용명세서(23년)</vt:lpstr>
      <vt:lpstr>반환금명세서(23년)</vt:lpstr>
      <vt:lpstr>세출결산서</vt:lpstr>
      <vt:lpstr>'과년도지출명세서(23년)'!Consolidate_Area</vt:lpstr>
      <vt:lpstr>'사업비명세서(23년)'!Consolidate_Area</vt:lpstr>
      <vt:lpstr>'세입결산서 (23년)'!Consolidate_Area</vt:lpstr>
      <vt:lpstr>세출결산서!Consolidate_Area</vt:lpstr>
      <vt:lpstr>'수입명세서(23년)'!Consolidate_Area</vt:lpstr>
      <vt:lpstr>'정부보조금(23년)'!Consolidate_Area</vt:lpstr>
      <vt:lpstr>'과년도지출명세서(23년)'!Print_Area</vt:lpstr>
      <vt:lpstr>'사업비명세서(23년)'!Print_Area</vt:lpstr>
      <vt:lpstr>'세입결산서 (23년)'!Print_Area</vt:lpstr>
      <vt:lpstr>'세입세출결산서(23년)'!Print_Area</vt:lpstr>
      <vt:lpstr>'세출결산서 (23년)'!Print_Area</vt:lpstr>
      <vt:lpstr>'잡수입명세서(23년)'!Print_Area</vt:lpstr>
      <vt:lpstr>'정부보조금(23년)'!Print_Area</vt:lpstr>
      <vt:lpstr>'세출결산서 (23년)'!Print_Titles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2024-03-13T06:05:04Z</cp:lastPrinted>
  <dcterms:created xsi:type="dcterms:W3CDTF">2015-03-08T09:11:45Z</dcterms:created>
  <dcterms:modified xsi:type="dcterms:W3CDTF">2024-04-01T08:05:30Z</dcterms:modified>
</cp:coreProperties>
</file>